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720" yWindow="1140" windowWidth="27975" windowHeight="11385"/>
  </bookViews>
  <sheets>
    <sheet name="Rekapitulace stavby" sheetId="1" r:id="rId1"/>
    <sheet name="22-2020-Zst - Realizace z..." sheetId="2" r:id="rId2"/>
    <sheet name="22-2020-Dk - Akumulace de..." sheetId="3" r:id="rId3"/>
    <sheet name="Seznam figur" sheetId="4" r:id="rId4"/>
  </sheets>
  <definedNames>
    <definedName name="_xlnm._FilterDatabase" localSheetId="2" hidden="1">'22-2020-Dk - Akumulace de...'!$C$140:$K$310</definedName>
    <definedName name="_xlnm._FilterDatabase" localSheetId="1" hidden="1">'22-2020-Zst - Realizace z...'!$C$144:$K$393</definedName>
    <definedName name="_xlnm.Print_Titles" localSheetId="2">'22-2020-Dk - Akumulace de...'!$140:$140</definedName>
    <definedName name="_xlnm.Print_Titles" localSheetId="1">'22-2020-Zst - Realizace z...'!$144:$144</definedName>
    <definedName name="_xlnm.Print_Titles" localSheetId="0">'Rekapitulace stavby'!$92:$92</definedName>
    <definedName name="_xlnm.Print_Titles" localSheetId="3">'Seznam figur'!$9:$9</definedName>
    <definedName name="_xlnm.Print_Area" localSheetId="2">'22-2020-Dk - Akumulace de...'!$C$4:$J$76,'22-2020-Dk - Akumulace de...'!$C$82:$J$122,'22-2020-Dk - Akumulace de...'!$C$128:$J$310</definedName>
    <definedName name="_xlnm.Print_Area" localSheetId="1">'22-2020-Zst - Realizace z...'!$C$4:$J$76,'22-2020-Zst - Realizace z...'!$C$82:$J$126,'22-2020-Zst - Realizace z...'!$C$132:$J$393</definedName>
    <definedName name="_xlnm.Print_Area" localSheetId="0">'Rekapitulace stavby'!$D$4:$AO$76,'Rekapitulace stavby'!$C$82:$AQ$104</definedName>
    <definedName name="_xlnm.Print_Area" localSheetId="3">'Seznam figur'!$C$4:$G$376</definedName>
  </definedNames>
  <calcPr calcId="145621"/>
</workbook>
</file>

<file path=xl/calcChain.xml><?xml version="1.0" encoding="utf-8"?>
<calcChain xmlns="http://schemas.openxmlformats.org/spreadsheetml/2006/main">
  <c r="D7" i="4" l="1"/>
  <c r="J39" i="3"/>
  <c r="J38" i="3"/>
  <c r="AY96" i="1"/>
  <c r="J37" i="3"/>
  <c r="AX96" i="1" s="1"/>
  <c r="BI310" i="3"/>
  <c r="BH310" i="3"/>
  <c r="BG310" i="3"/>
  <c r="BF310" i="3"/>
  <c r="T310" i="3"/>
  <c r="T309" i="3"/>
  <c r="R310" i="3"/>
  <c r="R309" i="3"/>
  <c r="P310" i="3"/>
  <c r="P309" i="3" s="1"/>
  <c r="BI308" i="3"/>
  <c r="BH308" i="3"/>
  <c r="BG308" i="3"/>
  <c r="BF308" i="3"/>
  <c r="T308" i="3"/>
  <c r="T307" i="3"/>
  <c r="R308" i="3"/>
  <c r="R307" i="3" s="1"/>
  <c r="R306" i="3" s="1"/>
  <c r="P308" i="3"/>
  <c r="P307" i="3" s="1"/>
  <c r="P306" i="3" s="1"/>
  <c r="BI305" i="3"/>
  <c r="BH305" i="3"/>
  <c r="BG305" i="3"/>
  <c r="BF305" i="3"/>
  <c r="T305" i="3"/>
  <c r="T304" i="3"/>
  <c r="R305" i="3"/>
  <c r="R304" i="3" s="1"/>
  <c r="P305" i="3"/>
  <c r="P304" i="3" s="1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T295" i="3" s="1"/>
  <c r="R296" i="3"/>
  <c r="R295" i="3" s="1"/>
  <c r="P296" i="3"/>
  <c r="P295" i="3" s="1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T284" i="3" s="1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T256" i="3"/>
  <c r="R257" i="3"/>
  <c r="R256" i="3"/>
  <c r="P257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T220" i="3" s="1"/>
  <c r="R221" i="3"/>
  <c r="R220" i="3"/>
  <c r="P221" i="3"/>
  <c r="P220" i="3" s="1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3" i="3"/>
  <c r="BH163" i="3"/>
  <c r="BG163" i="3"/>
  <c r="BF163" i="3"/>
  <c r="T163" i="3"/>
  <c r="R163" i="3"/>
  <c r="P163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J138" i="3"/>
  <c r="J137" i="3"/>
  <c r="F137" i="3"/>
  <c r="F135" i="3"/>
  <c r="E133" i="3"/>
  <c r="BI120" i="3"/>
  <c r="BH120" i="3"/>
  <c r="BG120" i="3"/>
  <c r="BF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J92" i="3"/>
  <c r="J91" i="3"/>
  <c r="F91" i="3"/>
  <c r="F89" i="3"/>
  <c r="E87" i="3"/>
  <c r="J18" i="3"/>
  <c r="E18" i="3"/>
  <c r="F138" i="3" s="1"/>
  <c r="J17" i="3"/>
  <c r="J12" i="3"/>
  <c r="J135" i="3" s="1"/>
  <c r="E7" i="3"/>
  <c r="E85" i="3" s="1"/>
  <c r="J39" i="2"/>
  <c r="J38" i="2"/>
  <c r="AY95" i="1"/>
  <c r="J37" i="2"/>
  <c r="AX95" i="1" s="1"/>
  <c r="BI393" i="2"/>
  <c r="BH393" i="2"/>
  <c r="BG393" i="2"/>
  <c r="BF393" i="2"/>
  <c r="T393" i="2"/>
  <c r="T392" i="2" s="1"/>
  <c r="R393" i="2"/>
  <c r="R392" i="2" s="1"/>
  <c r="P393" i="2"/>
  <c r="P392" i="2" s="1"/>
  <c r="BI391" i="2"/>
  <c r="BH391" i="2"/>
  <c r="BG391" i="2"/>
  <c r="BF391" i="2"/>
  <c r="T391" i="2"/>
  <c r="T390" i="2" s="1"/>
  <c r="T389" i="2" s="1"/>
  <c r="R391" i="2"/>
  <c r="R390" i="2" s="1"/>
  <c r="R389" i="2" s="1"/>
  <c r="P391" i="2"/>
  <c r="P390" i="2" s="1"/>
  <c r="P389" i="2" s="1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2" i="2"/>
  <c r="BH372" i="2"/>
  <c r="BG372" i="2"/>
  <c r="BF372" i="2"/>
  <c r="T372" i="2"/>
  <c r="R372" i="2"/>
  <c r="P372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T310" i="2" s="1"/>
  <c r="R311" i="2"/>
  <c r="P311" i="2"/>
  <c r="P310" i="2" s="1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T212" i="2" s="1"/>
  <c r="R213" i="2"/>
  <c r="R212" i="2" s="1"/>
  <c r="P213" i="2"/>
  <c r="P212" i="2" s="1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J142" i="2"/>
  <c r="J141" i="2"/>
  <c r="F141" i="2"/>
  <c r="F139" i="2"/>
  <c r="E137" i="2"/>
  <c r="BI124" i="2"/>
  <c r="BH124" i="2"/>
  <c r="BG124" i="2"/>
  <c r="BF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J92" i="2"/>
  <c r="J91" i="2"/>
  <c r="F91" i="2"/>
  <c r="F89" i="2"/>
  <c r="E87" i="2"/>
  <c r="J18" i="2"/>
  <c r="E18" i="2"/>
  <c r="F142" i="2" s="1"/>
  <c r="J17" i="2"/>
  <c r="J12" i="2"/>
  <c r="J89" i="2" s="1"/>
  <c r="E7" i="2"/>
  <c r="E85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308" i="3"/>
  <c r="BK305" i="3"/>
  <c r="J303" i="3"/>
  <c r="BK301" i="3"/>
  <c r="J300" i="3"/>
  <c r="BK299" i="3"/>
  <c r="J292" i="3"/>
  <c r="J282" i="3"/>
  <c r="J280" i="3"/>
  <c r="BK276" i="3"/>
  <c r="J274" i="3"/>
  <c r="BK272" i="3"/>
  <c r="BK270" i="3"/>
  <c r="BK263" i="3"/>
  <c r="BK254" i="3"/>
  <c r="BK252" i="3"/>
  <c r="J248" i="3"/>
  <c r="BK246" i="3"/>
  <c r="BK239" i="3"/>
  <c r="BK211" i="3"/>
  <c r="BK207" i="3"/>
  <c r="J205" i="3"/>
  <c r="BK193" i="3"/>
  <c r="J188" i="3"/>
  <c r="BK184" i="3"/>
  <c r="J163" i="3"/>
  <c r="J157" i="3"/>
  <c r="J155" i="3"/>
  <c r="J153" i="3"/>
  <c r="J145" i="3"/>
  <c r="BK387" i="2"/>
  <c r="BK377" i="2"/>
  <c r="BK372" i="2"/>
  <c r="J364" i="2"/>
  <c r="BK360" i="2"/>
  <c r="J358" i="2"/>
  <c r="BK357" i="2"/>
  <c r="J353" i="2"/>
  <c r="J350" i="2"/>
  <c r="J333" i="2"/>
  <c r="BK330" i="2"/>
  <c r="BK327" i="2"/>
  <c r="BK313" i="2"/>
  <c r="BK289" i="2"/>
  <c r="J279" i="2"/>
  <c r="BK272" i="2"/>
  <c r="J264" i="2"/>
  <c r="J262" i="2"/>
  <c r="BK260" i="2"/>
  <c r="J258" i="2"/>
  <c r="BK255" i="2"/>
  <c r="J253" i="2"/>
  <c r="BK247" i="2"/>
  <c r="J245" i="2"/>
  <c r="J244" i="2"/>
  <c r="J239" i="2"/>
  <c r="BK237" i="2"/>
  <c r="BK229" i="2"/>
  <c r="BK228" i="2"/>
  <c r="J225" i="2"/>
  <c r="J222" i="2"/>
  <c r="BK211" i="2"/>
  <c r="BK207" i="2"/>
  <c r="J205" i="2"/>
  <c r="BK201" i="2"/>
  <c r="J199" i="2"/>
  <c r="BK197" i="2"/>
  <c r="J195" i="2"/>
  <c r="J192" i="2"/>
  <c r="BK186" i="2"/>
  <c r="J156" i="2"/>
  <c r="J151" i="2"/>
  <c r="BK310" i="3"/>
  <c r="J305" i="3"/>
  <c r="BK303" i="3"/>
  <c r="J299" i="3"/>
  <c r="J296" i="3"/>
  <c r="BK292" i="3"/>
  <c r="J289" i="3"/>
  <c r="BK285" i="3"/>
  <c r="BK280" i="3"/>
  <c r="BK278" i="3"/>
  <c r="J276" i="3"/>
  <c r="J272" i="3"/>
  <c r="J270" i="3"/>
  <c r="BK268" i="3"/>
  <c r="BK265" i="3"/>
  <c r="BK260" i="3"/>
  <c r="BK257" i="3"/>
  <c r="BK250" i="3"/>
  <c r="J246" i="3"/>
  <c r="BK244" i="3"/>
  <c r="J242" i="3"/>
  <c r="J239" i="3"/>
  <c r="J233" i="3"/>
  <c r="J230" i="3"/>
  <c r="BK224" i="3"/>
  <c r="J207" i="3"/>
  <c r="BK205" i="3"/>
  <c r="BK203" i="3"/>
  <c r="BK196" i="3"/>
  <c r="J193" i="3"/>
  <c r="BK190" i="3"/>
  <c r="BK186" i="3"/>
  <c r="J184" i="3"/>
  <c r="J180" i="3"/>
  <c r="BK178" i="3"/>
  <c r="BK174" i="3"/>
  <c r="BK172" i="3"/>
  <c r="BK163" i="3"/>
  <c r="J150" i="3"/>
  <c r="BK146" i="3"/>
  <c r="BK145" i="3"/>
  <c r="BK144" i="3"/>
  <c r="J393" i="2"/>
  <c r="J391" i="2"/>
  <c r="J387" i="2"/>
  <c r="J380" i="2"/>
  <c r="J378" i="2"/>
  <c r="J357" i="2"/>
  <c r="BK353" i="2"/>
  <c r="BK351" i="2"/>
  <c r="J348" i="2"/>
  <c r="J346" i="2"/>
  <c r="J327" i="2"/>
  <c r="J313" i="2"/>
  <c r="J311" i="2"/>
  <c r="J305" i="2"/>
  <c r="BK304" i="2"/>
  <c r="BK300" i="2"/>
  <c r="BK292" i="2"/>
  <c r="BK291" i="2"/>
  <c r="J289" i="2"/>
  <c r="J277" i="2"/>
  <c r="BK270" i="2"/>
  <c r="J266" i="2"/>
  <c r="BK264" i="2"/>
  <c r="BK258" i="2"/>
  <c r="BK253" i="2"/>
  <c r="J250" i="2"/>
  <c r="J247" i="2"/>
  <c r="BK244" i="2"/>
  <c r="J235" i="2"/>
  <c r="J231" i="2"/>
  <c r="BK225" i="2"/>
  <c r="BK222" i="2"/>
  <c r="J219" i="2"/>
  <c r="BK216" i="2"/>
  <c r="J213" i="2"/>
  <c r="BK205" i="2"/>
  <c r="J204" i="2"/>
  <c r="J201" i="2"/>
  <c r="BK183" i="2"/>
  <c r="J183" i="2"/>
  <c r="BK161" i="2"/>
  <c r="BK156" i="2"/>
  <c r="BK148" i="2"/>
  <c r="AS94" i="1"/>
  <c r="J310" i="3"/>
  <c r="BK308" i="3"/>
  <c r="J301" i="3"/>
  <c r="BK300" i="3"/>
  <c r="BK296" i="3"/>
  <c r="BK289" i="3"/>
  <c r="J285" i="3"/>
  <c r="BK282" i="3"/>
  <c r="J278" i="3"/>
  <c r="BK274" i="3"/>
  <c r="J268" i="3"/>
  <c r="J265" i="3"/>
  <c r="J263" i="3"/>
  <c r="J262" i="3"/>
  <c r="J257" i="3"/>
  <c r="J254" i="3"/>
  <c r="J252" i="3"/>
  <c r="BK233" i="3"/>
  <c r="BK230" i="3"/>
  <c r="J221" i="3"/>
  <c r="J218" i="3"/>
  <c r="BK214" i="3"/>
  <c r="J211" i="3"/>
  <c r="J209" i="3"/>
  <c r="J203" i="3"/>
  <c r="BK198" i="3"/>
  <c r="J190" i="3"/>
  <c r="BK188" i="3"/>
  <c r="J186" i="3"/>
  <c r="J146" i="3"/>
  <c r="BK393" i="2"/>
  <c r="J385" i="2"/>
  <c r="BK380" i="2"/>
  <c r="J372" i="2"/>
  <c r="BK364" i="2"/>
  <c r="BK333" i="2"/>
  <c r="J331" i="2"/>
  <c r="J330" i="2"/>
  <c r="J307" i="2"/>
  <c r="BK305" i="2"/>
  <c r="J302" i="2"/>
  <c r="J300" i="2"/>
  <c r="BK297" i="2"/>
  <c r="BK294" i="2"/>
  <c r="J291" i="2"/>
  <c r="BK275" i="2"/>
  <c r="J272" i="2"/>
  <c r="BK268" i="2"/>
  <c r="BK266" i="2"/>
  <c r="J260" i="2"/>
  <c r="BK245" i="2"/>
  <c r="BK235" i="2"/>
  <c r="BK231" i="2"/>
  <c r="J229" i="2"/>
  <c r="BK213" i="2"/>
  <c r="J211" i="2"/>
  <c r="BK210" i="2"/>
  <c r="BK209" i="2"/>
  <c r="J207" i="2"/>
  <c r="BK204" i="2"/>
  <c r="BK192" i="2"/>
  <c r="J161" i="2"/>
  <c r="BK151" i="2"/>
  <c r="J148" i="2"/>
  <c r="BK262" i="3"/>
  <c r="J260" i="3"/>
  <c r="J250" i="3"/>
  <c r="BK248" i="3"/>
  <c r="J244" i="3"/>
  <c r="BK242" i="3"/>
  <c r="J224" i="3"/>
  <c r="BK221" i="3"/>
  <c r="BK218" i="3"/>
  <c r="J214" i="3"/>
  <c r="BK209" i="3"/>
  <c r="J198" i="3"/>
  <c r="J196" i="3"/>
  <c r="BK180" i="3"/>
  <c r="J178" i="3"/>
  <c r="J174" i="3"/>
  <c r="J172" i="3"/>
  <c r="BK157" i="3"/>
  <c r="BK155" i="3"/>
  <c r="BK153" i="3"/>
  <c r="BK150" i="3"/>
  <c r="J144" i="3"/>
  <c r="BK391" i="2"/>
  <c r="BK385" i="2"/>
  <c r="BK378" i="2"/>
  <c r="J377" i="2"/>
  <c r="J360" i="2"/>
  <c r="BK358" i="2"/>
  <c r="J351" i="2"/>
  <c r="BK350" i="2"/>
  <c r="BK348" i="2"/>
  <c r="BK346" i="2"/>
  <c r="BK331" i="2"/>
  <c r="BK311" i="2"/>
  <c r="BK310" i="2" s="1"/>
  <c r="J310" i="2" s="1"/>
  <c r="J108" i="2" s="1"/>
  <c r="BK307" i="2"/>
  <c r="J304" i="2"/>
  <c r="BK302" i="2"/>
  <c r="J297" i="2"/>
  <c r="J294" i="2"/>
  <c r="J292" i="2"/>
  <c r="BK279" i="2"/>
  <c r="BK277" i="2"/>
  <c r="J275" i="2"/>
  <c r="J270" i="2"/>
  <c r="J268" i="2"/>
  <c r="BK262" i="2"/>
  <c r="J255" i="2"/>
  <c r="BK250" i="2"/>
  <c r="BK239" i="2"/>
  <c r="J237" i="2"/>
  <c r="J228" i="2"/>
  <c r="BK219" i="2"/>
  <c r="J216" i="2"/>
  <c r="J210" i="2"/>
  <c r="J209" i="2"/>
  <c r="BK199" i="2"/>
  <c r="J197" i="2"/>
  <c r="BK195" i="2"/>
  <c r="J186" i="2"/>
  <c r="R310" i="2" l="1"/>
  <c r="P284" i="3"/>
  <c r="T306" i="3"/>
  <c r="R284" i="3"/>
  <c r="P147" i="2"/>
  <c r="P160" i="2"/>
  <c r="T194" i="2"/>
  <c r="T203" i="2"/>
  <c r="T215" i="2"/>
  <c r="T230" i="2"/>
  <c r="R306" i="2"/>
  <c r="P332" i="2"/>
  <c r="BK147" i="2"/>
  <c r="J147" i="2" s="1"/>
  <c r="J98" i="2" s="1"/>
  <c r="BK160" i="2"/>
  <c r="J160" i="2"/>
  <c r="J99" i="2" s="1"/>
  <c r="BK194" i="2"/>
  <c r="J194" i="2" s="1"/>
  <c r="J100" i="2" s="1"/>
  <c r="BK203" i="2"/>
  <c r="J203" i="2"/>
  <c r="J101" i="2" s="1"/>
  <c r="BK215" i="2"/>
  <c r="BK230" i="2"/>
  <c r="J230" i="2" s="1"/>
  <c r="J105" i="2" s="1"/>
  <c r="BK293" i="2"/>
  <c r="J293" i="2" s="1"/>
  <c r="J106" i="2" s="1"/>
  <c r="P293" i="2"/>
  <c r="BK326" i="2"/>
  <c r="J326" i="2" s="1"/>
  <c r="J109" i="2" s="1"/>
  <c r="R326" i="2"/>
  <c r="R332" i="2"/>
  <c r="R352" i="2"/>
  <c r="P379" i="2"/>
  <c r="T147" i="2"/>
  <c r="T160" i="2"/>
  <c r="P194" i="2"/>
  <c r="P203" i="2"/>
  <c r="R215" i="2"/>
  <c r="P230" i="2"/>
  <c r="R293" i="2"/>
  <c r="T306" i="2"/>
  <c r="P326" i="2"/>
  <c r="T326" i="2"/>
  <c r="T332" i="2"/>
  <c r="T352" i="2"/>
  <c r="T379" i="2"/>
  <c r="BK143" i="3"/>
  <c r="J143" i="3" s="1"/>
  <c r="J98" i="3" s="1"/>
  <c r="P298" i="3"/>
  <c r="R147" i="2"/>
  <c r="R160" i="2"/>
  <c r="R194" i="2"/>
  <c r="R203" i="2"/>
  <c r="P215" i="2"/>
  <c r="R230" i="2"/>
  <c r="T293" i="2"/>
  <c r="P306" i="2"/>
  <c r="BK332" i="2"/>
  <c r="J332" i="2" s="1"/>
  <c r="J110" i="2" s="1"/>
  <c r="BK352" i="2"/>
  <c r="J352" i="2"/>
  <c r="J111" i="2" s="1"/>
  <c r="P352" i="2"/>
  <c r="BK379" i="2"/>
  <c r="J379" i="2"/>
  <c r="J112" i="2" s="1"/>
  <c r="R379" i="2"/>
  <c r="P143" i="3"/>
  <c r="R143" i="3"/>
  <c r="T143" i="3"/>
  <c r="BK213" i="3"/>
  <c r="J213" i="3"/>
  <c r="J99" i="3" s="1"/>
  <c r="P213" i="3"/>
  <c r="R213" i="3"/>
  <c r="T213" i="3"/>
  <c r="BK223" i="3"/>
  <c r="J223" i="3" s="1"/>
  <c r="J101" i="3" s="1"/>
  <c r="P223" i="3"/>
  <c r="R223" i="3"/>
  <c r="T223" i="3"/>
  <c r="BK241" i="3"/>
  <c r="J241" i="3"/>
  <c r="J102" i="3"/>
  <c r="P241" i="3"/>
  <c r="R241" i="3"/>
  <c r="T241" i="3"/>
  <c r="BK259" i="3"/>
  <c r="J259" i="3" s="1"/>
  <c r="J104" i="3" s="1"/>
  <c r="P259" i="3"/>
  <c r="R259" i="3"/>
  <c r="T259" i="3"/>
  <c r="BK298" i="3"/>
  <c r="J298" i="3" s="1"/>
  <c r="J107" i="3" s="1"/>
  <c r="R298" i="3"/>
  <c r="T298" i="3"/>
  <c r="J139" i="2"/>
  <c r="BE148" i="2"/>
  <c r="BE151" i="2"/>
  <c r="BE156" i="2"/>
  <c r="BE192" i="2"/>
  <c r="BE204" i="2"/>
  <c r="BE205" i="2"/>
  <c r="BE211" i="2"/>
  <c r="BE222" i="2"/>
  <c r="BE225" i="2"/>
  <c r="BE229" i="2"/>
  <c r="BE244" i="2"/>
  <c r="BE258" i="2"/>
  <c r="BE268" i="2"/>
  <c r="BE270" i="2"/>
  <c r="BE289" i="2"/>
  <c r="BE304" i="2"/>
  <c r="BE313" i="2"/>
  <c r="BE353" i="2"/>
  <c r="BE357" i="2"/>
  <c r="BE364" i="2"/>
  <c r="BK306" i="2"/>
  <c r="J306" i="2" s="1"/>
  <c r="J107" i="2" s="1"/>
  <c r="E131" i="3"/>
  <c r="BE145" i="3"/>
  <c r="BE184" i="3"/>
  <c r="BE186" i="3"/>
  <c r="BE188" i="3"/>
  <c r="BE190" i="3"/>
  <c r="BE198" i="3"/>
  <c r="BE203" i="3"/>
  <c r="BE233" i="3"/>
  <c r="BE250" i="3"/>
  <c r="BE254" i="3"/>
  <c r="F92" i="2"/>
  <c r="E135" i="2"/>
  <c r="BE201" i="2"/>
  <c r="BE219" i="2"/>
  <c r="BE239" i="2"/>
  <c r="BE247" i="2"/>
  <c r="BE250" i="2"/>
  <c r="BE253" i="2"/>
  <c r="BE255" i="2"/>
  <c r="BE262" i="2"/>
  <c r="BE277" i="2"/>
  <c r="BE279" i="2"/>
  <c r="BE291" i="2"/>
  <c r="BE311" i="2"/>
  <c r="BE327" i="2"/>
  <c r="BE346" i="2"/>
  <c r="BE348" i="2"/>
  <c r="BE351" i="2"/>
  <c r="BE358" i="2"/>
  <c r="BE377" i="2"/>
  <c r="BE387" i="2"/>
  <c r="BE393" i="2"/>
  <c r="F92" i="3"/>
  <c r="BE144" i="3"/>
  <c r="BE150" i="3"/>
  <c r="BE155" i="3"/>
  <c r="BE157" i="3"/>
  <c r="BE163" i="3"/>
  <c r="BE172" i="3"/>
  <c r="BE174" i="3"/>
  <c r="BE180" i="3"/>
  <c r="BE193" i="3"/>
  <c r="BE205" i="3"/>
  <c r="BE239" i="3"/>
  <c r="BE242" i="3"/>
  <c r="BE244" i="3"/>
  <c r="BE248" i="3"/>
  <c r="BE263" i="3"/>
  <c r="BE265" i="3"/>
  <c r="BE272" i="3"/>
  <c r="BE276" i="3"/>
  <c r="BE280" i="3"/>
  <c r="BE285" i="3"/>
  <c r="BE292" i="3"/>
  <c r="BE299" i="3"/>
  <c r="BE301" i="3"/>
  <c r="BE303" i="3"/>
  <c r="BE305" i="3"/>
  <c r="BE183" i="2"/>
  <c r="BE186" i="2"/>
  <c r="BE195" i="2"/>
  <c r="BE197" i="2"/>
  <c r="BE199" i="2"/>
  <c r="BE207" i="2"/>
  <c r="BE210" i="2"/>
  <c r="BE228" i="2"/>
  <c r="BE235" i="2"/>
  <c r="BE237" i="2"/>
  <c r="BE245" i="2"/>
  <c r="BE260" i="2"/>
  <c r="BE272" i="2"/>
  <c r="BE294" i="2"/>
  <c r="BE330" i="2"/>
  <c r="BE331" i="2"/>
  <c r="BE333" i="2"/>
  <c r="BE360" i="2"/>
  <c r="BE372" i="2"/>
  <c r="BE385" i="2"/>
  <c r="BE153" i="3"/>
  <c r="BE207" i="3"/>
  <c r="BE209" i="3"/>
  <c r="BE211" i="3"/>
  <c r="BE218" i="3"/>
  <c r="BE221" i="3"/>
  <c r="BE246" i="3"/>
  <c r="BE252" i="3"/>
  <c r="BE262" i="3"/>
  <c r="BE278" i="3"/>
  <c r="BE282" i="3"/>
  <c r="BE296" i="3"/>
  <c r="BE300" i="3"/>
  <c r="BE308" i="3"/>
  <c r="BE161" i="2"/>
  <c r="BE209" i="2"/>
  <c r="BE213" i="2"/>
  <c r="BE216" i="2"/>
  <c r="BE231" i="2"/>
  <c r="BE264" i="2"/>
  <c r="BE266" i="2"/>
  <c r="BE275" i="2"/>
  <c r="BE292" i="2"/>
  <c r="BE297" i="2"/>
  <c r="BE300" i="2"/>
  <c r="BE302" i="2"/>
  <c r="BE305" i="2"/>
  <c r="BE307" i="2"/>
  <c r="BE350" i="2"/>
  <c r="BE378" i="2"/>
  <c r="BE380" i="2"/>
  <c r="BE391" i="2"/>
  <c r="BK212" i="2"/>
  <c r="J212" i="2" s="1"/>
  <c r="J102" i="2" s="1"/>
  <c r="BK390" i="2"/>
  <c r="BK392" i="2"/>
  <c r="J392" i="2"/>
  <c r="J115" i="2"/>
  <c r="J89" i="3"/>
  <c r="BE146" i="3"/>
  <c r="BE178" i="3"/>
  <c r="BE196" i="3"/>
  <c r="BE214" i="3"/>
  <c r="BE224" i="3"/>
  <c r="BE230" i="3"/>
  <c r="BE257" i="3"/>
  <c r="BE260" i="3"/>
  <c r="BE268" i="3"/>
  <c r="BE270" i="3"/>
  <c r="BE274" i="3"/>
  <c r="BE289" i="3"/>
  <c r="BE310" i="3"/>
  <c r="BK220" i="3"/>
  <c r="J220" i="3"/>
  <c r="J100" i="3" s="1"/>
  <c r="BK256" i="3"/>
  <c r="J256" i="3" s="1"/>
  <c r="J103" i="3" s="1"/>
  <c r="BK295" i="3"/>
  <c r="BK284" i="3" s="1"/>
  <c r="J284" i="3" s="1"/>
  <c r="J105" i="3" s="1"/>
  <c r="BK304" i="3"/>
  <c r="J304" i="3" s="1"/>
  <c r="J108" i="3" s="1"/>
  <c r="BK307" i="3"/>
  <c r="J307" i="3" s="1"/>
  <c r="J110" i="3" s="1"/>
  <c r="BK309" i="3"/>
  <c r="J309" i="3" s="1"/>
  <c r="J111" i="3" s="1"/>
  <c r="F38" i="2"/>
  <c r="BC95" i="1" s="1"/>
  <c r="F37" i="3"/>
  <c r="BB96" i="1" s="1"/>
  <c r="F39" i="3"/>
  <c r="BD96" i="1" s="1"/>
  <c r="F37" i="2"/>
  <c r="BB95" i="1" s="1"/>
  <c r="F36" i="2"/>
  <c r="BA95" i="1" s="1"/>
  <c r="F39" i="2"/>
  <c r="BD95" i="1" s="1"/>
  <c r="J36" i="3"/>
  <c r="AW96" i="1" s="1"/>
  <c r="J36" i="2"/>
  <c r="AW95" i="1" s="1"/>
  <c r="F36" i="3"/>
  <c r="BA96" i="1" s="1"/>
  <c r="F38" i="3"/>
  <c r="BC96" i="1" s="1"/>
  <c r="J295" i="3" l="1"/>
  <c r="J106" i="3" s="1"/>
  <c r="P142" i="3"/>
  <c r="P141" i="3" s="1"/>
  <c r="AU96" i="1" s="1"/>
  <c r="R142" i="3"/>
  <c r="R141" i="3"/>
  <c r="BK214" i="2"/>
  <c r="J214" i="2"/>
  <c r="J103" i="2" s="1"/>
  <c r="P146" i="2"/>
  <c r="BK389" i="2"/>
  <c r="J389" i="2" s="1"/>
  <c r="J113" i="2" s="1"/>
  <c r="T142" i="3"/>
  <c r="T141" i="3" s="1"/>
  <c r="P214" i="2"/>
  <c r="R146" i="2"/>
  <c r="R214" i="2"/>
  <c r="T146" i="2"/>
  <c r="T214" i="2"/>
  <c r="BK146" i="2"/>
  <c r="BK145" i="2" s="1"/>
  <c r="J145" i="2" s="1"/>
  <c r="J96" i="2" s="1"/>
  <c r="J215" i="2"/>
  <c r="J104" i="2" s="1"/>
  <c r="BK142" i="3"/>
  <c r="J142" i="3" s="1"/>
  <c r="J97" i="3" s="1"/>
  <c r="J390" i="2"/>
  <c r="J114" i="2" s="1"/>
  <c r="BK306" i="3"/>
  <c r="J306" i="3" s="1"/>
  <c r="J109" i="3" s="1"/>
  <c r="BA94" i="1"/>
  <c r="W33" i="1" s="1"/>
  <c r="BD94" i="1"/>
  <c r="W36" i="1" s="1"/>
  <c r="BC94" i="1"/>
  <c r="AY94" i="1" s="1"/>
  <c r="BB94" i="1"/>
  <c r="W34" i="1" s="1"/>
  <c r="R145" i="2" l="1"/>
  <c r="T145" i="2"/>
  <c r="P145" i="2"/>
  <c r="AU95" i="1" s="1"/>
  <c r="AU94" i="1" s="1"/>
  <c r="J30" i="2"/>
  <c r="BK141" i="3"/>
  <c r="J141" i="3" s="1"/>
  <c r="J96" i="3" s="1"/>
  <c r="J146" i="2"/>
  <c r="J97" i="2"/>
  <c r="AW94" i="1"/>
  <c r="AK33" i="1" s="1"/>
  <c r="W35" i="1"/>
  <c r="AX94" i="1"/>
  <c r="J30" i="3" l="1"/>
  <c r="J124" i="2"/>
  <c r="J118" i="2" s="1"/>
  <c r="J31" i="2" s="1"/>
  <c r="J32" i="2" s="1"/>
  <c r="AG95" i="1" s="1"/>
  <c r="BE124" i="2" l="1"/>
  <c r="J35" i="2" s="1"/>
  <c r="AV95" i="1" s="1"/>
  <c r="AT95" i="1" s="1"/>
  <c r="J126" i="2"/>
  <c r="J120" i="3"/>
  <c r="J114" i="3" s="1"/>
  <c r="J31" i="3" s="1"/>
  <c r="J32" i="3" s="1"/>
  <c r="AG96" i="1" s="1"/>
  <c r="BE120" i="3" l="1"/>
  <c r="J35" i="3" s="1"/>
  <c r="AV96" i="1" s="1"/>
  <c r="AT96" i="1" s="1"/>
  <c r="J41" i="2"/>
  <c r="AN95" i="1"/>
  <c r="AG94" i="1"/>
  <c r="F35" i="2"/>
  <c r="AZ95" i="1" s="1"/>
  <c r="J122" i="3"/>
  <c r="J41" i="3" l="1"/>
  <c r="AN96" i="1"/>
  <c r="AG101" i="1"/>
  <c r="CD101" i="1"/>
  <c r="AG99" i="1"/>
  <c r="AG102" i="1"/>
  <c r="AK26" i="1"/>
  <c r="AG100" i="1"/>
  <c r="F35" i="3"/>
  <c r="AZ96" i="1" s="1"/>
  <c r="AZ94" i="1" s="1"/>
  <c r="AV94" i="1" s="1"/>
  <c r="CD100" i="1" l="1"/>
  <c r="CD102" i="1"/>
  <c r="CD99" i="1"/>
  <c r="W32" i="1" s="1"/>
  <c r="AV99" i="1"/>
  <c r="BY99" i="1"/>
  <c r="AV102" i="1"/>
  <c r="BY102" i="1" s="1"/>
  <c r="AT94" i="1"/>
  <c r="AN94" i="1"/>
  <c r="AV101" i="1"/>
  <c r="BY101" i="1" s="1"/>
  <c r="AV100" i="1"/>
  <c r="BY100" i="1" s="1"/>
  <c r="AG98" i="1"/>
  <c r="AK27" i="1" s="1"/>
  <c r="AG104" i="1" l="1"/>
  <c r="AN99" i="1"/>
  <c r="AN102" i="1"/>
  <c r="AK29" i="1"/>
  <c r="AN100" i="1"/>
  <c r="AK32" i="1"/>
  <c r="AN101" i="1"/>
  <c r="AK38" i="1" l="1"/>
  <c r="AN98" i="1"/>
  <c r="AN104" i="1" l="1"/>
</calcChain>
</file>

<file path=xl/sharedStrings.xml><?xml version="1.0" encoding="utf-8"?>
<sst xmlns="http://schemas.openxmlformats.org/spreadsheetml/2006/main" count="6091" uniqueCount="960">
  <si>
    <t>Export Komplet</t>
  </si>
  <si>
    <t/>
  </si>
  <si>
    <t>2.0</t>
  </si>
  <si>
    <t>ZAMOK</t>
  </si>
  <si>
    <t>False</t>
  </si>
  <si>
    <t>{a6828516-8a77-49ab-9223-c7709d1621c9}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</si>
  <si>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</si>
  <si>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</si>
  <si>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</si>
  <si>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</si>
  <si>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</si>
  <si>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</si>
  <si>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</si>
  <si>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</si>
  <si>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22/2020/D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</si>
  <si>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</si>
  <si>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</si>
  <si>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zelené střechy na objektu ZŠ Gen.Janouška,akumulace dešťové vody</t>
  </si>
  <si>
    <t>KSO:</t>
  </si>
  <si>
    <t>CC-CZ:</t>
  </si>
  <si>
    <t>Místo:</t>
  </si>
  <si>
    <t>Gen.Janouška 1006,Praha 14</t>
  </si>
  <si>
    <t>Datum:</t>
  </si>
  <si>
    <t>8. 5. 2021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</si>
  <si>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</si>
  <si>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</si>
  <si>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</si>
  <si>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</si>
  <si>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</si>
  <si>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</si>
  <si>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</si>
  <si>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</si>
  <si>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24164500</t>
  </si>
  <si>
    <t>a3atelier s.r.o.</t>
  </si>
  <si>
    <t>True</t>
  </si>
  <si>
    <t>Zpracovatel:</t>
  </si>
  <si>
    <t>46061410</t>
  </si>
  <si>
    <t>Ing.Myšík Petr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</si>
  <si>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</si>
  <si>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</si>
  <si>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</si>
  <si>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</si>
  <si>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</si>
  <si>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</si>
  <si>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</si>
  <si>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</si>
  <si>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</si>
  <si>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</si>
  <si>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</si>
  <si>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</si>
  <si>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</si>
  <si>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</si>
  <si>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</si>
  <si>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</si>
  <si>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</si>
  <si>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</si>
  <si>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</si>
  <si>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</si>
  <si>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</si>
  <si>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</si>
  <si>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</si>
  <si>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</si>
  <si>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</si>
  <si>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</si>
  <si>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</si>
  <si>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</si>
  <si>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</si>
  <si>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</si>
  <si>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</si>
  <si>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</si>
  <si>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</si>
  <si>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</si>
  <si>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</si>
  <si>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</si>
  <si>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</si>
  <si>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</si>
  <si>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</si>
  <si>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</si>
  <si>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</si>
  <si>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</si>
  <si>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</si>
  <si>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</si>
  <si>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</si>
  <si>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</si>
  <si>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</si>
  <si>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</si>
  <si>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22/2020/Zst</t>
  </si>
  <si>
    <t>Realizace zelených střech</t>
  </si>
  <si>
    <t>STA</t>
  </si>
  <si>
    <t>1</t>
  </si>
  <si>
    <t>{b5a70e22-45ba-45f4-ad37-9c5f08f64830}</t>
  </si>
  <si>
    <t>2</t>
  </si>
  <si>
    <t>22/2020/Dk</t>
  </si>
  <si>
    <t>Akumulace dešťových vod</t>
  </si>
  <si>
    <t>{8434238a-713c-44fb-b742-f1903a27e6c3}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</si>
  <si>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</si>
  <si>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</si>
  <si>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</si>
  <si>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</si>
  <si>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</si>
  <si>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</si>
  <si>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</si>
  <si>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</si>
  <si>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</si>
  <si>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atiky</t>
  </si>
  <si>
    <t>m</t>
  </si>
  <si>
    <t>474,894</t>
  </si>
  <si>
    <t>atpav</t>
  </si>
  <si>
    <t>atiky pavilony</t>
  </si>
  <si>
    <t>m2</t>
  </si>
  <si>
    <t>418,07</t>
  </si>
  <si>
    <t>KRYCÍ LIST SOUPISU PRACÍ</t>
  </si>
  <si>
    <t>atsvisle</t>
  </si>
  <si>
    <t>atiky svisle</t>
  </si>
  <si>
    <t>307,666</t>
  </si>
  <si>
    <t>attěl</t>
  </si>
  <si>
    <t>atiky tělocvična 0,3</t>
  </si>
  <si>
    <t>56,824</t>
  </si>
  <si>
    <t>folie</t>
  </si>
  <si>
    <t>pokládka folie</t>
  </si>
  <si>
    <t>6455,737</t>
  </si>
  <si>
    <t>3</t>
  </si>
  <si>
    <t>kamenivo</t>
  </si>
  <si>
    <t>m3</t>
  </si>
  <si>
    <t>127,476</t>
  </si>
  <si>
    <t>Objekt:</t>
  </si>
  <si>
    <t>lika</t>
  </si>
  <si>
    <t>lišta kačírková</t>
  </si>
  <si>
    <t>2672,707</t>
  </si>
  <si>
    <t>22/2020/Zst - Realizace zelených střech</t>
  </si>
  <si>
    <t>nátěr</t>
  </si>
  <si>
    <t>nátěry</t>
  </si>
  <si>
    <t>1236,08</t>
  </si>
  <si>
    <t>pav</t>
  </si>
  <si>
    <t>pavilony</t>
  </si>
  <si>
    <t>4781,936</t>
  </si>
  <si>
    <t>plechštít</t>
  </si>
  <si>
    <t>plechy štítů</t>
  </si>
  <si>
    <t>111,33</t>
  </si>
  <si>
    <t>přítlač</t>
  </si>
  <si>
    <t>přítlačné lišta</t>
  </si>
  <si>
    <t>67,98</t>
  </si>
  <si>
    <t>substr</t>
  </si>
  <si>
    <t xml:space="preserve">substrát </t>
  </si>
  <si>
    <t>4308,201</t>
  </si>
  <si>
    <t>těl</t>
  </si>
  <si>
    <t>tělocvična</t>
  </si>
  <si>
    <t>1119,709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</si>
  <si>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</si>
  <si>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</si>
  <si>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</si>
  <si>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</si>
  <si>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</si>
  <si>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</si>
  <si>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</si>
  <si>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0 -  Ostatní konstrukce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</si>
  <si>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</si>
  <si>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</si>
  <si>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</si>
  <si>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</si>
  <si>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</si>
  <si>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</si>
  <si>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</si>
  <si>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</si>
  <si>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</si>
  <si>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740 - 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</si>
  <si>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</si>
  <si>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</si>
  <si>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</si>
  <si>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</si>
  <si>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</si>
  <si>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</si>
  <si>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</si>
  <si>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</si>
  <si>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</si>
  <si>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</si>
  <si>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</si>
  <si>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</si>
  <si>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</si>
  <si>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</si>
  <si>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</si>
  <si>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</si>
  <si>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</si>
  <si>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</si>
  <si>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</si>
  <si>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</si>
  <si>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</si>
  <si>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</si>
  <si>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</si>
  <si>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</si>
  <si>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</si>
  <si>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</si>
  <si>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</si>
  <si>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</si>
  <si>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</si>
  <si>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</si>
  <si>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</si>
  <si>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</si>
  <si>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Ostatní konstrukce</t>
  </si>
  <si>
    <t>K</t>
  </si>
  <si>
    <t>000001</t>
  </si>
  <si>
    <t>Použití jistících a kotvících pomůcek pro práce ve výškách</t>
  </si>
  <si>
    <t>kpl</t>
  </si>
  <si>
    <t>4</t>
  </si>
  <si>
    <t>-1927355500</t>
  </si>
  <si>
    <t>VV</t>
  </si>
  <si>
    <t>montáž a zpětná demontáž dočasného jištění</t>
  </si>
  <si>
    <t>000002</t>
  </si>
  <si>
    <t>Montáž a demontáž dočasného jistícího systému</t>
  </si>
  <si>
    <t>-182121981</t>
  </si>
  <si>
    <t>montáž držáhů s oky</t>
  </si>
  <si>
    <t>protažení lan</t>
  </si>
  <si>
    <t>demontáž,zaslepení otvorů</t>
  </si>
  <si>
    <t>000003</t>
  </si>
  <si>
    <t>Manipulace s anténami</t>
  </si>
  <si>
    <t>116171172</t>
  </si>
  <si>
    <t>manipulace v rámci úpravy střech</t>
  </si>
  <si>
    <t>obroušení,odrezení,nový nátěr</t>
  </si>
  <si>
    <t>Zakládání</t>
  </si>
  <si>
    <t>213141112</t>
  </si>
  <si>
    <t>Zřízení vrstvy z geotextilie v rovině nebo ve sklonu do 1:5 š do 6 m</t>
  </si>
  <si>
    <t>-2030444094</t>
  </si>
  <si>
    <t>dle skladeb S1 a S2- 3x oddělující jednotlivé vrstvy</t>
  </si>
  <si>
    <t>Pavilon A</t>
  </si>
  <si>
    <t>11,49*64,67+13,32*6,02</t>
  </si>
  <si>
    <t>Pavilony B</t>
  </si>
  <si>
    <t>18,88*49,27</t>
  </si>
  <si>
    <t>pavilon C</t>
  </si>
  <si>
    <t>11,68*59,88+13,32*6,02</t>
  </si>
  <si>
    <t>pavilon D</t>
  </si>
  <si>
    <t>18,88*49,08+4,84*10,7</t>
  </si>
  <si>
    <t>pavilon E</t>
  </si>
  <si>
    <t>37,28*18,88</t>
  </si>
  <si>
    <t>pavilon F</t>
  </si>
  <si>
    <t>31,28*31,48</t>
  </si>
  <si>
    <t>-atpav</t>
  </si>
  <si>
    <t>Mezisoučet</t>
  </si>
  <si>
    <t>Pavilon G-tělocvična</t>
  </si>
  <si>
    <t>18,42*30,62+48,42*12,65</t>
  </si>
  <si>
    <t>-attěl</t>
  </si>
  <si>
    <t>Součet</t>
  </si>
  <si>
    <t>5901,645*3 'Přepočtené koeficientem množství</t>
  </si>
  <si>
    <t>5</t>
  </si>
  <si>
    <t>M</t>
  </si>
  <si>
    <t>69311172</t>
  </si>
  <si>
    <t>geotextilie PP s ÚV stabilizací 300g/m2</t>
  </si>
  <si>
    <t>8</t>
  </si>
  <si>
    <t>-1257032170</t>
  </si>
  <si>
    <t>pav+těl</t>
  </si>
  <si>
    <t>5901,645*3,15 'Přepočtené koeficientem množství</t>
  </si>
  <si>
    <t>6</t>
  </si>
  <si>
    <t>213141121</t>
  </si>
  <si>
    <t>Zřízení vrstvy z geotextilie ve sklonu do 1:2 š do 3 m</t>
  </si>
  <si>
    <t>-1440081195</t>
  </si>
  <si>
    <t>atik</t>
  </si>
  <si>
    <t>atpav+attěl</t>
  </si>
  <si>
    <t>svisle</t>
  </si>
  <si>
    <t>(atpav/0,5)*0,3+attěl</t>
  </si>
  <si>
    <t>7</t>
  </si>
  <si>
    <t>592319998</t>
  </si>
  <si>
    <t>782,56*1,15 'Přepočtené koeficientem množství</t>
  </si>
  <si>
    <t>9</t>
  </si>
  <si>
    <t>Ostatní konstrukce a práce, bourání</t>
  </si>
  <si>
    <t>945411111</t>
  </si>
  <si>
    <t>Plošina pro vyzdvižení materiálu typu - žebříková s vozíčkem</t>
  </si>
  <si>
    <t>den</t>
  </si>
  <si>
    <t>-2019228551</t>
  </si>
  <si>
    <t>120</t>
  </si>
  <si>
    <t>953731213</t>
  </si>
  <si>
    <t>Odvětrání svislé troubami plastovými DN do 110 mm ve ventilační šachtě včetně zakotvení</t>
  </si>
  <si>
    <t>-137525388</t>
  </si>
  <si>
    <t>35*1</t>
  </si>
  <si>
    <t>10</t>
  </si>
  <si>
    <t>953731311</t>
  </si>
  <si>
    <t>Odvětrání svislé - montáž větrací hlavice plastové DN do 160 mm</t>
  </si>
  <si>
    <t>kus</t>
  </si>
  <si>
    <t>468678632</t>
  </si>
  <si>
    <t>35</t>
  </si>
  <si>
    <t>11</t>
  </si>
  <si>
    <t>9530001</t>
  </si>
  <si>
    <t>Hlavice odvětrávací pevná - souprava</t>
  </si>
  <si>
    <t>ks</t>
  </si>
  <si>
    <t>1464095276</t>
  </si>
  <si>
    <t>997</t>
  </si>
  <si>
    <t>Přesun sutě</t>
  </si>
  <si>
    <t>12</t>
  </si>
  <si>
    <t>997013154</t>
  </si>
  <si>
    <t>Vnitrostaveništní doprava suti a vybouraných hmot pro budovy v do 15 m s omezením mechanizace</t>
  </si>
  <si>
    <t>t</t>
  </si>
  <si>
    <t>-1815702515</t>
  </si>
  <si>
    <t>13</t>
  </si>
  <si>
    <t>997013312</t>
  </si>
  <si>
    <t>Montáž a demontáž shozu suti v do 20 m</t>
  </si>
  <si>
    <t>147689168</t>
  </si>
  <si>
    <t>14</t>
  </si>
  <si>
    <t>997013322</t>
  </si>
  <si>
    <t>Příplatek k shozu suti v do 20 m za první a ZKD den použití</t>
  </si>
  <si>
    <t>377715265</t>
  </si>
  <si>
    <t>8*10</t>
  </si>
  <si>
    <t>997013501</t>
  </si>
  <si>
    <t>Odvoz suti a vybouraných hmot na skládku nebo meziskládku do 1 km se složením</t>
  </si>
  <si>
    <t>1769548649</t>
  </si>
  <si>
    <t>16</t>
  </si>
  <si>
    <t>997013509</t>
  </si>
  <si>
    <t>Příplatek k odvozu suti a vybouraných hmot na skládku ZKD 1 km přes 1 km</t>
  </si>
  <si>
    <t>-1216249524</t>
  </si>
  <si>
    <t>17</t>
  </si>
  <si>
    <t>997013814</t>
  </si>
  <si>
    <t>Poplatek za uložení na skládce (skládkovné) stavebního odpadu izolací kód odpadu 17 06 04</t>
  </si>
  <si>
    <t>1955678496</t>
  </si>
  <si>
    <t>998</t>
  </si>
  <si>
    <t>Přesun hmot</t>
  </si>
  <si>
    <t>18</t>
  </si>
  <si>
    <t>998011003</t>
  </si>
  <si>
    <t>Přesun hmot pro budovy zděné v do 24 m</t>
  </si>
  <si>
    <t>-2101652355</t>
  </si>
  <si>
    <t>PSV</t>
  </si>
  <si>
    <t>Práce a dodávky PSV</t>
  </si>
  <si>
    <t>711</t>
  </si>
  <si>
    <t>Izolace proti vodě, vlhkosti a plynům</t>
  </si>
  <si>
    <t>19</t>
  </si>
  <si>
    <t>711111002</t>
  </si>
  <si>
    <t>Provedení izolace proti zemní vlhkosti vodorovné za studena lakem asfaltovým</t>
  </si>
  <si>
    <t>645089093</t>
  </si>
  <si>
    <t>oprava původní hydroizolace do 10%</t>
  </si>
  <si>
    <t>(pav+těl)*0,1</t>
  </si>
  <si>
    <t>20</t>
  </si>
  <si>
    <t>11163152</t>
  </si>
  <si>
    <t>lak hydroizolační asfaltový</t>
  </si>
  <si>
    <t>32</t>
  </si>
  <si>
    <t>-1923890943</t>
  </si>
  <si>
    <t>(těl+pav)*0,1</t>
  </si>
  <si>
    <t>590,165*0,001 'Přepočtené koeficientem množství</t>
  </si>
  <si>
    <t>711141559</t>
  </si>
  <si>
    <t>Provedení izolace proti zemní vlhkosti pásy přitavením vodorovné NAIP -oprava</t>
  </si>
  <si>
    <t>59907752</t>
  </si>
  <si>
    <t>lokální opravy do 10% plochy</t>
  </si>
  <si>
    <t>22</t>
  </si>
  <si>
    <t>62836109</t>
  </si>
  <si>
    <t>pás asfaltový natavitelný oxidovaný tl 3,5mm s vložkou z hliníkové fólie / hliníkové fólie s textilií, se spalitelnou PE folií nebo jemnozrnným minerálním posypem</t>
  </si>
  <si>
    <t>-1688038249</t>
  </si>
  <si>
    <t>590,165*1,05 'Přepočtené koeficientem množství</t>
  </si>
  <si>
    <t>23</t>
  </si>
  <si>
    <t>998711103</t>
  </si>
  <si>
    <t>Přesun hmot tonážní pro izolace proti vodě, vlhkosti a plynům v objektech výšky do 60 m</t>
  </si>
  <si>
    <t>-54206994</t>
  </si>
  <si>
    <t>24</t>
  </si>
  <si>
    <t>998711181</t>
  </si>
  <si>
    <t>Příplatek k přesunu hmot tonážní 711 prováděný bez použití mechanizace</t>
  </si>
  <si>
    <t>2047188210</t>
  </si>
  <si>
    <t>712</t>
  </si>
  <si>
    <t>Povlakové krytiny</t>
  </si>
  <si>
    <t>25</t>
  </si>
  <si>
    <t>712363351</t>
  </si>
  <si>
    <t>Povlakové krytiny střech do 10° z tvarovaných poplastovaných lišt pásek rš 50 mm</t>
  </si>
  <si>
    <t>-681097576</t>
  </si>
  <si>
    <t>0,8*4*144</t>
  </si>
  <si>
    <t>3*(1,2*2+0,8*2)</t>
  </si>
  <si>
    <t>26</t>
  </si>
  <si>
    <t>712363352</t>
  </si>
  <si>
    <t>Povlakové krytiny střech do 10° z tvarovaných poplastovaných lišt délky 2 m koutová lišta vnitřní rš 100 mm</t>
  </si>
  <si>
    <t>167096048</t>
  </si>
  <si>
    <t>attěl/0,3+atpav/0,5+144*0,8*4+4*3</t>
  </si>
  <si>
    <t>27</t>
  </si>
  <si>
    <t>712363353</t>
  </si>
  <si>
    <t>Povlakové krytiny střech do 10° z tvarovaných poplastovaných lišt délky 2 m koutová lišta vnější rš 100 mm</t>
  </si>
  <si>
    <t>-2023510356</t>
  </si>
  <si>
    <t>28</t>
  </si>
  <si>
    <t>712363356</t>
  </si>
  <si>
    <t>Povlakové krytiny střech do 10° z tvarovaných poplastovaných lišt délky 2 m okapnice široká rš 200 mm</t>
  </si>
  <si>
    <t>1482305655</t>
  </si>
  <si>
    <t>atpav/0,5</t>
  </si>
  <si>
    <t>attěl/0,3</t>
  </si>
  <si>
    <t>-přítlač</t>
  </si>
  <si>
    <t>29</t>
  </si>
  <si>
    <t>712363363</t>
  </si>
  <si>
    <t>Povlakové krytiny střech do 10° z tvarovaných poplastovaných lišt délky 2 m tmelící lišta pojistná rš 100 mm</t>
  </si>
  <si>
    <t>84936740</t>
  </si>
  <si>
    <t>30</t>
  </si>
  <si>
    <t>712363373</t>
  </si>
  <si>
    <t>Povlakové krytiny střech do 10° z tvarovaných poplastovaných lišt délky 2 m přítlačná lišta rš 70 mm</t>
  </si>
  <si>
    <t>638867955</t>
  </si>
  <si>
    <t>11,49+4+11,61+18,88+11*2</t>
  </si>
  <si>
    <t>31</t>
  </si>
  <si>
    <t>712363404</t>
  </si>
  <si>
    <t>Provedení povlak krytiny mechanicky kotvenou do betonu TI tl do 100 mm vnitřní pole, budova v do 18m - se svařenými spoji</t>
  </si>
  <si>
    <t>1217751556</t>
  </si>
  <si>
    <t>včetně výztuhy rohů,svařením,přetažením přes atiky</t>
  </si>
  <si>
    <t>pav+těl+atsvisle+atsvisle</t>
  </si>
  <si>
    <t>69334355</t>
  </si>
  <si>
    <t>fólie kořenovzdorná vegetačních střech LDPE do tl 0,6mm</t>
  </si>
  <si>
    <t>717138240</t>
  </si>
  <si>
    <t>6455,737*1,1 'Přepočtené koeficientem množství</t>
  </si>
  <si>
    <t>33</t>
  </si>
  <si>
    <t>712771221</t>
  </si>
  <si>
    <t>Provedení drenážní vrstvy vegetační střechy z plastových nopových fólií výšky nopů do 25 mm do 5°</t>
  </si>
  <si>
    <t>1194014302</t>
  </si>
  <si>
    <t>34</t>
  </si>
  <si>
    <t>OPG.14860</t>
  </si>
  <si>
    <t>vegetační střechy drenážní nopová fólie FKD 25</t>
  </si>
  <si>
    <t>1723529925</t>
  </si>
  <si>
    <t>5901,645*1,05 'Přepočtené koeficientem množství</t>
  </si>
  <si>
    <t>712771251</t>
  </si>
  <si>
    <t>Odvodnění vegetační střechy osazením drenážních profilů</t>
  </si>
  <si>
    <t>-1125790482</t>
  </si>
  <si>
    <t>300*0,2</t>
  </si>
  <si>
    <t>36</t>
  </si>
  <si>
    <t>69334005</t>
  </si>
  <si>
    <t>lišta odvodňovacího systému vegetačních střech AL v 50 mm dl 1000mm</t>
  </si>
  <si>
    <t>-1051592713</t>
  </si>
  <si>
    <t>300</t>
  </si>
  <si>
    <t>37</t>
  </si>
  <si>
    <t>712771255</t>
  </si>
  <si>
    <t>Odvodnění vegetační střechy osazením kontrolní šachty</t>
  </si>
  <si>
    <t>-463632465</t>
  </si>
  <si>
    <t>38</t>
  </si>
  <si>
    <t>69334330</t>
  </si>
  <si>
    <t>šachta kontrolní odvodnění vegetačních střech PA 400x400mm v 130mm</t>
  </si>
  <si>
    <t>437809152</t>
  </si>
  <si>
    <t>39</t>
  </si>
  <si>
    <t>712771401</t>
  </si>
  <si>
    <t>Provedení vegetační vrstvy ze substrátu tloušťky do 100 mm vegetační střechy sklon do 5°</t>
  </si>
  <si>
    <t>-130354687</t>
  </si>
  <si>
    <t>(pav+těl)*0,73</t>
  </si>
  <si>
    <t>40</t>
  </si>
  <si>
    <t>10321225</t>
  </si>
  <si>
    <t>substrát vegetačních střech extenzivní s nízkým obsahem organické složky</t>
  </si>
  <si>
    <t>1170953536</t>
  </si>
  <si>
    <t>substr*0,06</t>
  </si>
  <si>
    <t>41</t>
  </si>
  <si>
    <t>712771521</t>
  </si>
  <si>
    <t>Položení vegetační nebo trávníkové rohože vegetační střechy sklon do 5°</t>
  </si>
  <si>
    <t>-1854546971</t>
  </si>
  <si>
    <t>42</t>
  </si>
  <si>
    <t>69334504</t>
  </si>
  <si>
    <t>koberec rozchodníkový vegetačních střech</t>
  </si>
  <si>
    <t>-850878180</t>
  </si>
  <si>
    <t>4308,201*1,5 'Přepočtené koeficientem množství</t>
  </si>
  <si>
    <t>43</t>
  </si>
  <si>
    <t>712771601</t>
  </si>
  <si>
    <t>Provedení ochranných pásů z praného říčního kameniva šířky do 500 mm</t>
  </si>
  <si>
    <t>1163441046</t>
  </si>
  <si>
    <t>(pav+těl)*0,27*0,08</t>
  </si>
  <si>
    <t>44</t>
  </si>
  <si>
    <t>58337401</t>
  </si>
  <si>
    <t>kamenivo dekorační (kačírek) frakce 8/16</t>
  </si>
  <si>
    <t>1038277289</t>
  </si>
  <si>
    <t>kamenivo*1,6</t>
  </si>
  <si>
    <t>45</t>
  </si>
  <si>
    <t>712771611</t>
  </si>
  <si>
    <t>Osazení ochranné kačírkové lišty přitížením konstrukcí</t>
  </si>
  <si>
    <t>1731662329</t>
  </si>
  <si>
    <t>attěl/0,3+atpav/0,5</t>
  </si>
  <si>
    <t>64,87*2</t>
  </si>
  <si>
    <t>10*18,87*1,2+(1*2+3*2)*6</t>
  </si>
  <si>
    <t>59,88*2+(1*2+3*2)*5</t>
  </si>
  <si>
    <t>10*18,87*1,2+(1*2+3*2)*18</t>
  </si>
  <si>
    <t>49,08*2</t>
  </si>
  <si>
    <t>37,28*4+18,88*8*1,2+(1*2+3*2)*11+10</t>
  </si>
  <si>
    <t>31,286+31,48*2+30*2+10*2+8+4</t>
  </si>
  <si>
    <t>46</t>
  </si>
  <si>
    <t>69334030</t>
  </si>
  <si>
    <t>lišta kačírková výška 60-90mm Al</t>
  </si>
  <si>
    <t>-1405340178</t>
  </si>
  <si>
    <t>47</t>
  </si>
  <si>
    <t>998712103</t>
  </si>
  <si>
    <t>Přesun hmot tonážní tonážní pro krytiny povlakové v objektech v do 24 m</t>
  </si>
  <si>
    <t>1252698977</t>
  </si>
  <si>
    <t>48</t>
  </si>
  <si>
    <t>998712181</t>
  </si>
  <si>
    <t>Příplatek k přesunu hmot tonážní 712 prováděný bez použití mechanizace</t>
  </si>
  <si>
    <t>-848927107</t>
  </si>
  <si>
    <t>713</t>
  </si>
  <si>
    <t>Izolace tepelné</t>
  </si>
  <si>
    <t>49</t>
  </si>
  <si>
    <t>713131141</t>
  </si>
  <si>
    <t>Montáž izolace tepelné stěn a základů lepením celoplošně rohoží, pásů, dílců, desek</t>
  </si>
  <si>
    <t>1384219022</t>
  </si>
  <si>
    <t>50</t>
  </si>
  <si>
    <t>28375909</t>
  </si>
  <si>
    <t>deska EPS 150 do plochých střech a podlah λ=0,035 tl 50mm</t>
  </si>
  <si>
    <t>-1222363249</t>
  </si>
  <si>
    <t>307,666*1,05 'Přepočtené koeficientem množství</t>
  </si>
  <si>
    <t>51</t>
  </si>
  <si>
    <t>713141356</t>
  </si>
  <si>
    <t>Montáž spádové izolace na zhlaví atiky šířky do 500 mm lepené za studena nízkoexpanzní (PUR) pěnou</t>
  </si>
  <si>
    <t>-1341504219</t>
  </si>
  <si>
    <t>atpav+attěl/0,5</t>
  </si>
  <si>
    <t>52</t>
  </si>
  <si>
    <t>28376142</t>
  </si>
  <si>
    <t>klín izolační z pěnového polystyrenu EPS 150 spádový</t>
  </si>
  <si>
    <t>2145792513</t>
  </si>
  <si>
    <t>((atpav+attěl))*0,07</t>
  </si>
  <si>
    <t>53</t>
  </si>
  <si>
    <t>998713103</t>
  </si>
  <si>
    <t>Přesun hmot tonážní pro izolace tepelné v objektech v do 24 m</t>
  </si>
  <si>
    <t>1508180912</t>
  </si>
  <si>
    <t>54</t>
  </si>
  <si>
    <t>998713181</t>
  </si>
  <si>
    <t>Příplatek k přesunu hmot tonážní 713 prováděný bez použití mechanizace</t>
  </si>
  <si>
    <t>481685589</t>
  </si>
  <si>
    <t>721</t>
  </si>
  <si>
    <t>Zdravotechnika - vnitřní kanalizace</t>
  </si>
  <si>
    <t>55</t>
  </si>
  <si>
    <t>721233112</t>
  </si>
  <si>
    <t>Střešní vtok polypropylen PP pro ploché střechy svislý odtok DN 110</t>
  </si>
  <si>
    <t>-1699776745</t>
  </si>
  <si>
    <t>střešní v tok s vyhříváním</t>
  </si>
  <si>
    <t>740</t>
  </si>
  <si>
    <t xml:space="preserve"> Elektromontáže</t>
  </si>
  <si>
    <t>56</t>
  </si>
  <si>
    <t>741810002</t>
  </si>
  <si>
    <t>Celková prohlídka elektrického rozvodu a zařízení do 500 000,- Kč</t>
  </si>
  <si>
    <t>1260455592</t>
  </si>
  <si>
    <t>57</t>
  </si>
  <si>
    <t>743621120R</t>
  </si>
  <si>
    <t>D+M úprava hromosvodné soustavy dle nových měření</t>
  </si>
  <si>
    <t>332247204</t>
  </si>
  <si>
    <t>demontáž hromosvodů</t>
  </si>
  <si>
    <t>d+m nových hromosvodů včetně spojek,úchytek,držáků,jímacích tyčí</t>
  </si>
  <si>
    <t>atpav/0,5+attěl/0,3</t>
  </si>
  <si>
    <t>64,67+11,49*6</t>
  </si>
  <si>
    <t>49,27+18,88*4</t>
  </si>
  <si>
    <t>59,88+11,68*5</t>
  </si>
  <si>
    <t>49,08+18,88*4</t>
  </si>
  <si>
    <t>37,28+18,88*3</t>
  </si>
  <si>
    <t>31,48*2+31,28*2</t>
  </si>
  <si>
    <t>30,63+18,42*2+48,42+12,55*5</t>
  </si>
  <si>
    <t>(144/2)*2</t>
  </si>
  <si>
    <t>762</t>
  </si>
  <si>
    <t>Konstrukce tesařské</t>
  </si>
  <si>
    <t>58</t>
  </si>
  <si>
    <t>762511267</t>
  </si>
  <si>
    <t>Podlahové kce podkladové z desek OSB tl 25 mm nebroušených na pero a drážku šroubovaných</t>
  </si>
  <si>
    <t>65021641</t>
  </si>
  <si>
    <t>přikotvení na EPS klíny atik,případně dčevěné latě viz detail</t>
  </si>
  <si>
    <t>atosbklíny</t>
  </si>
  <si>
    <t>atpav+těl</t>
  </si>
  <si>
    <t>59</t>
  </si>
  <si>
    <t>998762103</t>
  </si>
  <si>
    <t>Přesun hmot tonážní pro kce tesařské v objektech v do 24 m</t>
  </si>
  <si>
    <t>-1298825743</t>
  </si>
  <si>
    <t>60</t>
  </si>
  <si>
    <t>998762181</t>
  </si>
  <si>
    <t>Příplatek k přesunu hmot tonážní 762 prováděný bez použití mechanizace</t>
  </si>
  <si>
    <t>-1791316068</t>
  </si>
  <si>
    <t>764</t>
  </si>
  <si>
    <t>Konstrukce klempířské</t>
  </si>
  <si>
    <t>61</t>
  </si>
  <si>
    <t>764002841</t>
  </si>
  <si>
    <t>Demontáž oplechování horních ploch zdí a nadezdívek do suti - atik</t>
  </si>
  <si>
    <t>-785284842</t>
  </si>
  <si>
    <t>0,5*(64,47*2+11,49*2)</t>
  </si>
  <si>
    <t>0,5*(49,27*2+18,86*2)</t>
  </si>
  <si>
    <t>0,5*(59,88*2+11,68*2)</t>
  </si>
  <si>
    <t>0,5*(49,08*2+18,88*2)</t>
  </si>
  <si>
    <t>0,5*(4,84*2+10,7*2)</t>
  </si>
  <si>
    <t>0,5*(37,28*2+18,88*2)</t>
  </si>
  <si>
    <t>0,5*(31,48*2+31,28*2)</t>
  </si>
  <si>
    <t>0,3*(30,632+18,42*2)</t>
  </si>
  <si>
    <t>0,3*(48,42*2+12,55*2)</t>
  </si>
  <si>
    <t>62</t>
  </si>
  <si>
    <t>764215406</t>
  </si>
  <si>
    <t>Oplechování horních ploch a nadezdívek (atik) bez rohů z Pz plechu celoplošně lepené rš 500 mm -atik</t>
  </si>
  <si>
    <t>1607972039</t>
  </si>
  <si>
    <t>63</t>
  </si>
  <si>
    <t>764215446</t>
  </si>
  <si>
    <t>Příplatek za zvýšenou pracnost při oplechování rohů nadezdívek (atik) z Pz plechu rš přes 400 mm</t>
  </si>
  <si>
    <t>-1056076161</t>
  </si>
  <si>
    <t>7*4+3*4</t>
  </si>
  <si>
    <t>64</t>
  </si>
  <si>
    <t>998764103</t>
  </si>
  <si>
    <t>Přesun hmot tonážní pro konstrukce klempířské v objektech v do 24 m</t>
  </si>
  <si>
    <t>527205854</t>
  </si>
  <si>
    <t>65</t>
  </si>
  <si>
    <t>998764181</t>
  </si>
  <si>
    <t>Příplatek k přesunu hmot tonážní 764 prováděný bez použití mechanizace</t>
  </si>
  <si>
    <t>-1472821786</t>
  </si>
  <si>
    <t>767</t>
  </si>
  <si>
    <t>Konstrukce zámečnické</t>
  </si>
  <si>
    <t>66</t>
  </si>
  <si>
    <t>767391112</t>
  </si>
  <si>
    <t>Montáž krytiny z tvarovaných plechů šroubováním -štítů</t>
  </si>
  <si>
    <t>-560692155</t>
  </si>
  <si>
    <t>18,42*2*2</t>
  </si>
  <si>
    <t>12,55*2*1,5</t>
  </si>
  <si>
    <t>67</t>
  </si>
  <si>
    <t>15484342</t>
  </si>
  <si>
    <t>plech trapézový 60/235 PES 25µm tl 1,00mm</t>
  </si>
  <si>
    <t>1806449634</t>
  </si>
  <si>
    <t>68</t>
  </si>
  <si>
    <t>767392802</t>
  </si>
  <si>
    <t>Demontáž krytin střech z plechů šroubovaných do suti</t>
  </si>
  <si>
    <t>-1534563055</t>
  </si>
  <si>
    <t>69</t>
  </si>
  <si>
    <t>767995113</t>
  </si>
  <si>
    <t>Montáž ostatních atypických zámečnických konstrukcí  hmotnosti přes 10 do 20 kg</t>
  </si>
  <si>
    <t>kg</t>
  </si>
  <si>
    <t>2078431839</t>
  </si>
  <si>
    <t>ztužující a zadržující konstrukce vegetační střechy</t>
  </si>
  <si>
    <t>(těl+pav)*0,5</t>
  </si>
  <si>
    <t>70</t>
  </si>
  <si>
    <t>767995115R</t>
  </si>
  <si>
    <t>Montáž a dodávka kompozitních žebříků</t>
  </si>
  <si>
    <t>1223445029</t>
  </si>
  <si>
    <t>dodávka a montáž žebříku na střechu</t>
  </si>
  <si>
    <t>povrchová úprava žárový pozink</t>
  </si>
  <si>
    <t>ochranný rám,výlezová madla</t>
  </si>
  <si>
    <t>přesný rozměr a umístění doměřit při realizaci</t>
  </si>
  <si>
    <t>výška cca 12m</t>
  </si>
  <si>
    <t>výstupový rošt</t>
  </si>
  <si>
    <t>71</t>
  </si>
  <si>
    <t>767995116</t>
  </si>
  <si>
    <t>Dodávka a Montáž atypických zámečnických konstrukcí - navýšení atik pavilónů G</t>
  </si>
  <si>
    <t>-564625658</t>
  </si>
  <si>
    <t>včetně povrchové úpravy a spojovacího materiálu</t>
  </si>
  <si>
    <t>18,42*2*0,25*45</t>
  </si>
  <si>
    <t>12,55*2*0,25*45</t>
  </si>
  <si>
    <t>72</t>
  </si>
  <si>
    <t>998767102</t>
  </si>
  <si>
    <t>Přesun hmot tonážní pro zámečnické konstrukce v objektech v do 12 m</t>
  </si>
  <si>
    <t>1920444071</t>
  </si>
  <si>
    <t>73</t>
  </si>
  <si>
    <t>998767181</t>
  </si>
  <si>
    <t>Příplatek k přesunu hmot tonážní 767 prováděný bez použití mechanizace</t>
  </si>
  <si>
    <t>167933882</t>
  </si>
  <si>
    <t>783</t>
  </si>
  <si>
    <t>Dokončovací práce - nátěry</t>
  </si>
  <si>
    <t>74</t>
  </si>
  <si>
    <t>783301303</t>
  </si>
  <si>
    <t>Bezoplachové odrezivění zámečnických konstrukcí</t>
  </si>
  <si>
    <t>1325835794</t>
  </si>
  <si>
    <t>vylézáky a VZT</t>
  </si>
  <si>
    <t>77*(0,8*5*4)</t>
  </si>
  <si>
    <t>3*1,2*0,8+3*(0,1*(1,2*2+0,8*2))</t>
  </si>
  <si>
    <t>75</t>
  </si>
  <si>
    <t>783314101</t>
  </si>
  <si>
    <t>Základní jednonásobný syntetický nátěr zámečnických konstrukcí</t>
  </si>
  <si>
    <t>-21577670</t>
  </si>
  <si>
    <t>76</t>
  </si>
  <si>
    <t>783317101</t>
  </si>
  <si>
    <t>Krycí jednonásobný syntetický standardní nátěr zámečnických konstrukcí</t>
  </si>
  <si>
    <t>802894150</t>
  </si>
  <si>
    <t>nátěr*2</t>
  </si>
  <si>
    <t>Vedlejší rozpočtové náklady</t>
  </si>
  <si>
    <t>VRN2</t>
  </si>
  <si>
    <t>Příprava staveniště</t>
  </si>
  <si>
    <t>77</t>
  </si>
  <si>
    <t>020001000</t>
  </si>
  <si>
    <t>…</t>
  </si>
  <si>
    <t>1024</t>
  </si>
  <si>
    <t>978652968</t>
  </si>
  <si>
    <t>VRN3</t>
  </si>
  <si>
    <t>78</t>
  </si>
  <si>
    <t>030001000</t>
  </si>
  <si>
    <t>196727572</t>
  </si>
  <si>
    <t>asfaltování</t>
  </si>
  <si>
    <t>asfsltování</t>
  </si>
  <si>
    <t>asfřez</t>
  </si>
  <si>
    <t>řez asfaltem</t>
  </si>
  <si>
    <t>jámyšachty</t>
  </si>
  <si>
    <t>jámy pro šachty</t>
  </si>
  <si>
    <t>895,943</t>
  </si>
  <si>
    <t>kamení</t>
  </si>
  <si>
    <t>kamení na obsyp</t>
  </si>
  <si>
    <t>16,2</t>
  </si>
  <si>
    <t>ornice</t>
  </si>
  <si>
    <t>orice na deponii</t>
  </si>
  <si>
    <t>98,364</t>
  </si>
  <si>
    <t>páska</t>
  </si>
  <si>
    <t>výstražná páska</t>
  </si>
  <si>
    <t>pažícíbox</t>
  </si>
  <si>
    <t>pažící box vákop komunikace</t>
  </si>
  <si>
    <t>22/2020/Dk - Akumulace dešťových vod</t>
  </si>
  <si>
    <t>podklsilnice</t>
  </si>
  <si>
    <t>odstranění podkladu silnice</t>
  </si>
  <si>
    <t>potrubí</t>
  </si>
  <si>
    <t>87</t>
  </si>
  <si>
    <t>rýhypřípojky</t>
  </si>
  <si>
    <t>rýhy přípojky</t>
  </si>
  <si>
    <t>trávník</t>
  </si>
  <si>
    <t>osev trávníku</t>
  </si>
  <si>
    <t>655,76</t>
  </si>
  <si>
    <t>výkopprokanaldu</t>
  </si>
  <si>
    <t>výkop pro kanalizaci</t>
  </si>
  <si>
    <t>228,32</t>
  </si>
  <si>
    <t>výkopycelkem</t>
  </si>
  <si>
    <t>celkem vykopaná hlína</t>
  </si>
  <si>
    <t>1202,263</t>
  </si>
  <si>
    <t>výkopyosvoz</t>
  </si>
  <si>
    <t>odvoz výkopů</t>
  </si>
  <si>
    <t>705,591</t>
  </si>
  <si>
    <t>zeminaodvoz</t>
  </si>
  <si>
    <t>zemina odvoz</t>
  </si>
  <si>
    <t xml:space="preserve">    1 -  Zemní práce</t>
  </si>
  <si>
    <t xml:space="preserve">    3 - Svislé a kompletní konstrukce</t>
  </si>
  <si>
    <t xml:space="preserve">    4 -  Vodorovné konstrukce</t>
  </si>
  <si>
    <t xml:space="preserve">    5 - Komunikace pozemní</t>
  </si>
  <si>
    <t xml:space="preserve">    6 - Úpravy povrchů, podlahy a osazování výplní</t>
  </si>
  <si>
    <t xml:space="preserve">    8 -  Trubní vedení</t>
  </si>
  <si>
    <t xml:space="preserve">    9 - Ostatní konstrukce a práce-bourání</t>
  </si>
  <si>
    <t xml:space="preserve">      91 - Doplňující konstrukce a práce pozemních komunikací, letišť a ploch</t>
  </si>
  <si>
    <t xml:space="preserve"> Zemní práce</t>
  </si>
  <si>
    <t>111201101</t>
  </si>
  <si>
    <t>Odstranění křovin a stromů průměru kmene do 100 mm i s kořeny z celkové plochy do 1000 m2</t>
  </si>
  <si>
    <t>1803145414</t>
  </si>
  <si>
    <t>112201104</t>
  </si>
  <si>
    <t>Odstranění pařezů D do 900 mm</t>
  </si>
  <si>
    <t>-2127090713</t>
  </si>
  <si>
    <t>113107164</t>
  </si>
  <si>
    <t xml:space="preserve">Odstranění podkladu pl přes 50 do 200 m2 z kameniva drceného tl 400 mm </t>
  </si>
  <si>
    <t>1582233370</t>
  </si>
  <si>
    <t>překop komunikace</t>
  </si>
  <si>
    <t>4*1+(10+3)*1</t>
  </si>
  <si>
    <t>113107542</t>
  </si>
  <si>
    <t>Odstranění podkladu živičných tl 100 mm při překopech strojně pl přes 15 m2</t>
  </si>
  <si>
    <t>-561114837</t>
  </si>
  <si>
    <t>119003131</t>
  </si>
  <si>
    <t>Výstražná páska pro zabezpečení výkopu zřízení</t>
  </si>
  <si>
    <t>1507997824</t>
  </si>
  <si>
    <t>119003132</t>
  </si>
  <si>
    <t>Výstražná páska pro zabezpečení výkopu odstranění</t>
  </si>
  <si>
    <t>-1538801679</t>
  </si>
  <si>
    <t>121101101</t>
  </si>
  <si>
    <t>Sejmutí ornice s přemístěním na vzdálenost do 50 m</t>
  </si>
  <si>
    <t>-2082965979</t>
  </si>
  <si>
    <t>je počítán 1 m na každé straně na více</t>
  </si>
  <si>
    <t>(8,6*11,6+2)*0,15</t>
  </si>
  <si>
    <t>(50*1)*0,15</t>
  </si>
  <si>
    <t>14*36*0,15</t>
  </si>
  <si>
    <t>131201201</t>
  </si>
  <si>
    <t>Hloubení jam zapažených v hornině tř. 3 objemu do 100 m3</t>
  </si>
  <si>
    <t>890779757</t>
  </si>
  <si>
    <t>jáma pro jímání</t>
  </si>
  <si>
    <t>8,1*10,6*2,85</t>
  </si>
  <si>
    <t>vsakování</t>
  </si>
  <si>
    <t>13,6*35*1,2</t>
  </si>
  <si>
    <t>13,6*1,2*1,2+35*1,2*1,2</t>
  </si>
  <si>
    <t>šachty</t>
  </si>
  <si>
    <t>2,35*2,14*0,5*0,5*8</t>
  </si>
  <si>
    <t>131201209</t>
  </si>
  <si>
    <t>Příplatek za lepivost u hloubení jam zapažených v hornině tř. 3</t>
  </si>
  <si>
    <t>1379832287</t>
  </si>
  <si>
    <t>132201202</t>
  </si>
  <si>
    <t>Hloubení rýh š do 2000 mm v hornině tř. 3 objemu do 1000 m3-dešťová kanalizace</t>
  </si>
  <si>
    <t>424661770</t>
  </si>
  <si>
    <t>1,5*0,6*(50+10)</t>
  </si>
  <si>
    <t>2*0,6*20</t>
  </si>
  <si>
    <t>132201209</t>
  </si>
  <si>
    <t>Příplatek za lepivost k hloubení rýh š do 2000 mm v hornině tř. 3</t>
  </si>
  <si>
    <t>1979795341</t>
  </si>
  <si>
    <t>151811133</t>
  </si>
  <si>
    <t>Osazení pažicího boxu hl výkopu do 4 m š do 5 m</t>
  </si>
  <si>
    <t>763368548</t>
  </si>
  <si>
    <t>předpoklad</t>
  </si>
  <si>
    <t>(15+15)*2*2</t>
  </si>
  <si>
    <t>151811233</t>
  </si>
  <si>
    <t>Odstranění pažicího boxu hl výkopu do 4 m š do 5 m</t>
  </si>
  <si>
    <t>-1184788365</t>
  </si>
  <si>
    <t>151821212</t>
  </si>
  <si>
    <t>Příplatek k pažicímu boxu střednímu hl výkopu do 3,5 m š do 2,5 m za první a ZKD den zapažení</t>
  </si>
  <si>
    <t>82664004</t>
  </si>
  <si>
    <t>pažícíbox*10</t>
  </si>
  <si>
    <t>161101103</t>
  </si>
  <si>
    <t>Svislé přemístění výkopku z horniny tř. 1 až 4 hl výkopu do 6 m</t>
  </si>
  <si>
    <t>1559426622</t>
  </si>
  <si>
    <t>rýhypřípojky+výkopprokanaldu+jámyšachty</t>
  </si>
  <si>
    <t>162301101</t>
  </si>
  <si>
    <t>Vodorovné přemístění do 500 m výkopku/sypaniny z horniny tř. 1 až 4</t>
  </si>
  <si>
    <t>-1961973230</t>
  </si>
  <si>
    <t>167101101</t>
  </si>
  <si>
    <t>Nakládání výkopku z hornin tř. 1 až 4 do 100 m3</t>
  </si>
  <si>
    <t>-2097269186</t>
  </si>
  <si>
    <t>na meziskládce s odpočtem štěrků</t>
  </si>
  <si>
    <t>171201211</t>
  </si>
  <si>
    <t>Poplatek za uložení odpadu ze sypaniny na skládce (skládkovné)</t>
  </si>
  <si>
    <t>-613858850</t>
  </si>
  <si>
    <t>výkopyosvoz*1,8</t>
  </si>
  <si>
    <t>174101101</t>
  </si>
  <si>
    <t>Zásyp jam, šachet rýh nebo kolem objektů sypaninou se zhutněním</t>
  </si>
  <si>
    <t>-482896738</t>
  </si>
  <si>
    <t>zpět zeminou</t>
  </si>
  <si>
    <t>výkopycelkem-7,1*9,6*2,3-12,6*34*0,56-100</t>
  </si>
  <si>
    <t>583312000</t>
  </si>
  <si>
    <t>štěrkopísek netříděný zásypový materiál dle VK05 fr0/16 bez ostrách hran</t>
  </si>
  <si>
    <t>-1924384114</t>
  </si>
  <si>
    <t>kamení*1,5</t>
  </si>
  <si>
    <t>181111131</t>
  </si>
  <si>
    <t>Plošná úprava terénu do 500 m2 zemina tř 1 až 4 nerovnosti do 200 mm v rovinně a svahu do 1:5</t>
  </si>
  <si>
    <t>945033767</t>
  </si>
  <si>
    <t>181311103</t>
  </si>
  <si>
    <t>Rozprostření ornice tl vrstvy do 200 mm v rovině nebo ve svahu do 1:5 ručně</t>
  </si>
  <si>
    <t>535402055</t>
  </si>
  <si>
    <t>ornice/0,15</t>
  </si>
  <si>
    <t>181411131</t>
  </si>
  <si>
    <t>Založení parkového trávníku výsevem plochy do 1000 m2 v rovině a ve svahu do 1:5</t>
  </si>
  <si>
    <t>111756302</t>
  </si>
  <si>
    <t>00572410</t>
  </si>
  <si>
    <t>osivo směs travní parková</t>
  </si>
  <si>
    <t>-159166179</t>
  </si>
  <si>
    <t>392*0,2</t>
  </si>
  <si>
    <t>213141113</t>
  </si>
  <si>
    <t>Zřízení vrstvy z geotextilie v rovině nebo ve sklonu do 1:5 š do 8,5 m</t>
  </si>
  <si>
    <t>-2095382732</t>
  </si>
  <si>
    <t>potrubí*1,5</t>
  </si>
  <si>
    <t>8*2,5*2+10,6*2*2,5</t>
  </si>
  <si>
    <t>gotextilie</t>
  </si>
  <si>
    <t>69311009</t>
  </si>
  <si>
    <t>geotextilie tkaná separační, filtrační, výztužná PP pevnost v tahu 60kN/m</t>
  </si>
  <si>
    <t>402128963</t>
  </si>
  <si>
    <t>223,5*1,15 'Přepočtené koeficientem množství</t>
  </si>
  <si>
    <t>Svislé a kompletní konstrukce</t>
  </si>
  <si>
    <t>386381116</t>
  </si>
  <si>
    <t>Dodávka a montáž jímky betonová 2380/8380/2520</t>
  </si>
  <si>
    <t>1295815187</t>
  </si>
  <si>
    <t xml:space="preserve"> Vodorovné konstrukce</t>
  </si>
  <si>
    <t>451572111</t>
  </si>
  <si>
    <t>Lože pod potrubí otevřený výkop z kameniva drobného těženého</t>
  </si>
  <si>
    <t>2064042122</t>
  </si>
  <si>
    <t>lože a obsyp jímek</t>
  </si>
  <si>
    <t>8*10*(0,2+0,4)</t>
  </si>
  <si>
    <t>8*0,5*2+10*0,5*2</t>
  </si>
  <si>
    <t>7,1*1*0,4*3</t>
  </si>
  <si>
    <t>ložejímek</t>
  </si>
  <si>
    <t>451573111</t>
  </si>
  <si>
    <t>Lože pod potrubí otevřený výkop ze štěrkopísku</t>
  </si>
  <si>
    <t>2101518933</t>
  </si>
  <si>
    <t>potrubí*(0,6*0,4)</t>
  </si>
  <si>
    <t>zásyppískem</t>
  </si>
  <si>
    <t>452311131</t>
  </si>
  <si>
    <t>Podkladní desky z betonu prostého tř. C 12/15 otevřený výkop</t>
  </si>
  <si>
    <t>485122271</t>
  </si>
  <si>
    <t>pod betonové jímky</t>
  </si>
  <si>
    <t>9*10*0,2</t>
  </si>
  <si>
    <t>pod revizní šachty</t>
  </si>
  <si>
    <t>8*1,5*1,5*0,2</t>
  </si>
  <si>
    <t>452368211</t>
  </si>
  <si>
    <t>Výztuž podkladních desek nebo bloků nebo pražců otevřený výkop ze svařovaných sítí Kari</t>
  </si>
  <si>
    <t>671616662</t>
  </si>
  <si>
    <t>9*10*0,0065</t>
  </si>
  <si>
    <t>Komunikace pozemní</t>
  </si>
  <si>
    <t>564851111</t>
  </si>
  <si>
    <t>Podklad ze štěrkodrtě ŠD tl 150 mm</t>
  </si>
  <si>
    <t>-492081247</t>
  </si>
  <si>
    <t>asfřez/2</t>
  </si>
  <si>
    <t>564851114</t>
  </si>
  <si>
    <t>Podklad ze štěrkodrtě ŠD tl 180 mm</t>
  </si>
  <si>
    <t>143640633</t>
  </si>
  <si>
    <t>565145121</t>
  </si>
  <si>
    <t>Asfaltový beton vrstva podkladní ACP +16 (obalované kamenivo OKS) tl 60 mm š přes 3 m</t>
  </si>
  <si>
    <t>-1809939304</t>
  </si>
  <si>
    <t>573211109</t>
  </si>
  <si>
    <t>Postřik živičný spojovací z asfaltu v množství 0,50 kg/m2</t>
  </si>
  <si>
    <t>-720389637</t>
  </si>
  <si>
    <t>573231108</t>
  </si>
  <si>
    <t>Postřik živičný spojovací ze silniční emulze v množství 0,50 kg/m2</t>
  </si>
  <si>
    <t>571326609</t>
  </si>
  <si>
    <t>577144141</t>
  </si>
  <si>
    <t>Asfaltový beton vrstva obrusná ACO 11 (ABS) tř. I tl 50 mm š přes 3 m z modifikovaného asfaltu</t>
  </si>
  <si>
    <t>877788977</t>
  </si>
  <si>
    <t>578112112</t>
  </si>
  <si>
    <t>Litý asfalt MA 8 (LAJ) tl 25 mm š do 3 m z nemodifikovaného asfaltu</t>
  </si>
  <si>
    <t>-461476402</t>
  </si>
  <si>
    <t>Úpravy povrchů, podlahy a osazování výplní</t>
  </si>
  <si>
    <t>617633112</t>
  </si>
  <si>
    <t>Stěrka z těsnící malty dvouvrstvá vnitřních ploch šachet válcových a kuželových</t>
  </si>
  <si>
    <t>-911889433</t>
  </si>
  <si>
    <t>2*0,5*2*2,14*8</t>
  </si>
  <si>
    <t xml:space="preserve"> Trubní vedení</t>
  </si>
  <si>
    <t>871365211</t>
  </si>
  <si>
    <t>Kanalizační potrubí z tvrdého PVC jednovrstvé tuhost třídy SN4 DN 250</t>
  </si>
  <si>
    <t>1966468016</t>
  </si>
  <si>
    <t>50+15+4+1+1+10+2+4</t>
  </si>
  <si>
    <t>879161911</t>
  </si>
  <si>
    <t>Výměna napojení vodovodní přípojky na potrubí DN 25</t>
  </si>
  <si>
    <t>-36153804</t>
  </si>
  <si>
    <t>892362121</t>
  </si>
  <si>
    <t>Tlaková zkouška vzduchem potrubí DN 250 těsnícím vakem ucpávkovým</t>
  </si>
  <si>
    <t>úsek</t>
  </si>
  <si>
    <t>-1871242630</t>
  </si>
  <si>
    <t>894411121</t>
  </si>
  <si>
    <t>Zřízení šachet kanalizačních z betonových dílců na potrubí DN nad 200 do 300 dno beton tř. C 25/30</t>
  </si>
  <si>
    <t>-950451369</t>
  </si>
  <si>
    <t>pro zpětnou armaturu a těsnění</t>
  </si>
  <si>
    <t>894812206</t>
  </si>
  <si>
    <t>Revizní a čistící šachta z PP šachtové dno DN 425/200 průtočné 30°,60°,90°</t>
  </si>
  <si>
    <t>1145622862</t>
  </si>
  <si>
    <t>894812231.WVN</t>
  </si>
  <si>
    <t>Revizní a čistící šachta  z PP DN 425 šachtová roura korugovaná bez hrdla světlé hloubky 1500 mm</t>
  </si>
  <si>
    <t>728188941</t>
  </si>
  <si>
    <t>894812241.WVN</t>
  </si>
  <si>
    <t>Revizní a čistící šachta z PP DN 425 šachtová roura teleskopická světlé hloubky 375 mm</t>
  </si>
  <si>
    <t>1428034798</t>
  </si>
  <si>
    <t>894812249</t>
  </si>
  <si>
    <t>Příplatek k rourám revizní a čistící šachty z PP DN 425 za uříznutí šachtové roury</t>
  </si>
  <si>
    <t>-1390165976</t>
  </si>
  <si>
    <t>894812255.WVN</t>
  </si>
  <si>
    <t>Revizní a čistící šachta z PP DN 425 poklop pro šachtu plastový pachotěsný s madlem</t>
  </si>
  <si>
    <t>-1199346551</t>
  </si>
  <si>
    <t>895972136</t>
  </si>
  <si>
    <t>Zasakovací box z polypropylenu PP s revizí pro vsakování třířadová galerie objemu do 500 m3</t>
  </si>
  <si>
    <t>-2127872481</t>
  </si>
  <si>
    <t>899721112</t>
  </si>
  <si>
    <t>Signalizační vodič DN nad 150 mm na potrubí</t>
  </si>
  <si>
    <t>-1489230974</t>
  </si>
  <si>
    <t>899722113</t>
  </si>
  <si>
    <t>Krytí potrubí z plastů výstražnou fólií z PVC 34cm</t>
  </si>
  <si>
    <t>1778738068</t>
  </si>
  <si>
    <t>Ostatní konstrukce a práce-bourání</t>
  </si>
  <si>
    <t>944121111</t>
  </si>
  <si>
    <t>Montáž ochranného zábradlí dílcového na vnějších volných stranách objektů odkloněného od svislice do 15°</t>
  </si>
  <si>
    <t>-499384420</t>
  </si>
  <si>
    <t>zajištění výkopu</t>
  </si>
  <si>
    <t>944121211</t>
  </si>
  <si>
    <t>Montáž ochranného zábradlí dílcového Příplatek za první a každý další den použití zábradlí k ceně -1111</t>
  </si>
  <si>
    <t>-924213833</t>
  </si>
  <si>
    <t>30*páska</t>
  </si>
  <si>
    <t>944121811</t>
  </si>
  <si>
    <t>Demontáž ochranného zábradlí dílcového na vnějších volných stranách objektů odkloněného od svislice do 15°</t>
  </si>
  <si>
    <t>-715309600</t>
  </si>
  <si>
    <t>91</t>
  </si>
  <si>
    <t>Doplňující konstrukce a práce pozemních komunikací, letišť a ploch</t>
  </si>
  <si>
    <t>919735112</t>
  </si>
  <si>
    <t>Řezání stávajícího živičného krytu hl do 100 mm</t>
  </si>
  <si>
    <t>-1070655730</t>
  </si>
  <si>
    <t>(15+6)*2</t>
  </si>
  <si>
    <t>997013111</t>
  </si>
  <si>
    <t>Vnitrostaveništní doprava suti a vybouraných hmot pro budovy v do 6 m s použitím mechanizace</t>
  </si>
  <si>
    <t>-1845618014</t>
  </si>
  <si>
    <t>-1073029030</t>
  </si>
  <si>
    <t>-1652366676</t>
  </si>
  <si>
    <t>13,6*25 'Přepočtené koeficientem množství</t>
  </si>
  <si>
    <t>997013802</t>
  </si>
  <si>
    <t>Poplatek za uložení na skládce (skládkovné) stavebního odpadu železobetonového kód odpadu 170 101</t>
  </si>
  <si>
    <t>2134658417</t>
  </si>
  <si>
    <t>998011001</t>
  </si>
  <si>
    <t>Přesun hmot pro budovy zděné v do 6 m</t>
  </si>
  <si>
    <t>89707628</t>
  </si>
  <si>
    <t>-1701088988</t>
  </si>
  <si>
    <t>841192211</t>
  </si>
  <si>
    <t>SEZNAM FIGUR</t>
  </si>
  <si>
    <t>Výměra</t>
  </si>
  <si>
    <t>atiky s klíny EPS a OSB</t>
  </si>
  <si>
    <t>přikotvení na EPS klíny atik</t>
  </si>
  <si>
    <t>okchodník</t>
  </si>
  <si>
    <t>okapový chodník</t>
  </si>
  <si>
    <t>16,42*30,62+48,42*12,65</t>
  </si>
  <si>
    <t xml:space="preserve"> 22/2020/Zst</t>
  </si>
  <si>
    <t>Použití figury:</t>
  </si>
  <si>
    <t xml:space="preserve"> 22/2020/Dk</t>
  </si>
  <si>
    <t>geotextilie</t>
  </si>
  <si>
    <t>lože jímek</t>
  </si>
  <si>
    <t>obsypRŠ</t>
  </si>
  <si>
    <t>obsyp revizních šachet</t>
  </si>
  <si>
    <t>odkopávka</t>
  </si>
  <si>
    <t>odkopávka 0,35cm pro vozovku</t>
  </si>
  <si>
    <t>ornice_1</t>
  </si>
  <si>
    <t>rýhaNNplyntrat</t>
  </si>
  <si>
    <t>rýha pro NN</t>
  </si>
  <si>
    <t>zásyp pískem potrubí kanalizačního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</si>
</sst>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8" t="s">
        <v>6</v>
      </c>
      <c r="BT2" s="18" t="s">
        <v>7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3"/>
      <c r="AQ5" s="23"/>
      <c r="AR5" s="21"/>
      <c r="BE5" s="325" t="s">
        <v>15</v>
      </c>
      <c r="BS5" s="18" t="s">
        <v>6</v>
      </c>
    </row>
    <row r="6" spans="1:74" s="1" customFormat="1" ht="36.950000000000003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3"/>
      <c r="AQ6" s="23"/>
      <c r="AR6" s="21"/>
      <c r="BE6" s="326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26"/>
      <c r="BS7" s="18" t="s">
        <v>6</v>
      </c>
    </row>
    <row r="8" spans="1:74" s="1" customFormat="1" ht="12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26"/>
      <c r="BS8" s="18" t="s">
        <v>6</v>
      </c>
    </row>
    <row r="9" spans="1:74" s="1" customFormat="1" ht="14.45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6"/>
      <c r="BS9" s="18" t="s">
        <v>6</v>
      </c>
    </row>
    <row r="10" spans="1:74" s="1" customFormat="1" ht="12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6"/>
      <c r="BS10" s="18" t="s">
        <v>6</v>
      </c>
    </row>
    <row r="11" spans="1:74" s="1" customFormat="1" ht="18.399999999999999" customHeight="1" x14ac:dyDescent="0.2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6"/>
      <c r="BS11" s="18" t="s">
        <v>6</v>
      </c>
    </row>
    <row r="12" spans="1:74" s="1" customFormat="1" ht="6.95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6"/>
      <c r="BS12" s="18" t="s">
        <v>6</v>
      </c>
    </row>
    <row r="13" spans="1:74" s="1" customFormat="1" ht="12" customHeight="1" x14ac:dyDescent="0.2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326"/>
      <c r="BS13" s="18" t="s">
        <v>6</v>
      </c>
    </row>
    <row r="14" spans="1:74" ht="12.75" x14ac:dyDescent="0.2">
      <c r="B14" s="22"/>
      <c r="C14" s="23"/>
      <c r="D14" s="23"/>
      <c r="E14" s="331" t="s">
        <v>30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6"/>
      <c r="BS14" s="18" t="s">
        <v>6</v>
      </c>
    </row>
    <row r="15" spans="1:74" s="1" customFormat="1" ht="6.95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6"/>
      <c r="BS15" s="18" t="s">
        <v>4</v>
      </c>
    </row>
    <row r="16" spans="1:74" s="1" customFormat="1" ht="12" customHeight="1" x14ac:dyDescent="0.2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6"/>
      <c r="BS16" s="18" t="s">
        <v>4</v>
      </c>
    </row>
    <row r="17" spans="1:71" s="1" customFormat="1" ht="18.399999999999999" customHeight="1" x14ac:dyDescent="0.2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6"/>
      <c r="BS17" s="18" t="s">
        <v>34</v>
      </c>
    </row>
    <row r="18" spans="1:71" s="1" customFormat="1" ht="6.95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6"/>
      <c r="BS18" s="18" t="s">
        <v>6</v>
      </c>
    </row>
    <row r="19" spans="1:71" s="1" customFormat="1" ht="12" customHeight="1" x14ac:dyDescent="0.2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6"/>
      <c r="BS19" s="18" t="s">
        <v>6</v>
      </c>
    </row>
    <row r="20" spans="1:71" s="1" customFormat="1" ht="18.399999999999999" customHeight="1" x14ac:dyDescent="0.2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6"/>
      <c r="BS20" s="18" t="s">
        <v>34</v>
      </c>
    </row>
    <row r="21" spans="1:71" s="1" customFormat="1" ht="6.95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6"/>
    </row>
    <row r="22" spans="1:71" s="1" customFormat="1" ht="12" customHeight="1" x14ac:dyDescent="0.2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6"/>
    </row>
    <row r="23" spans="1:71" s="1" customFormat="1" ht="16.5" customHeight="1" x14ac:dyDescent="0.2">
      <c r="B23" s="22"/>
      <c r="C23" s="23"/>
      <c r="D23" s="23"/>
      <c r="E23" s="333" t="s">
        <v>1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3"/>
      <c r="AP23" s="23"/>
      <c r="AQ23" s="23"/>
      <c r="AR23" s="21"/>
      <c r="BE23" s="326"/>
    </row>
    <row r="24" spans="1:71" s="1" customFormat="1" ht="6.95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6"/>
    </row>
    <row r="25" spans="1:71" s="1" customFormat="1" ht="6.95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6"/>
    </row>
    <row r="26" spans="1:71" s="1" customFormat="1" ht="14.45" customHeight="1" x14ac:dyDescent="0.2">
      <c r="B26" s="22"/>
      <c r="C26" s="23"/>
      <c r="D26" s="35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34">
        <f>ROUND(AG94,2)</f>
        <v>0</v>
      </c>
      <c r="AL26" s="329"/>
      <c r="AM26" s="329"/>
      <c r="AN26" s="329"/>
      <c r="AO26" s="329"/>
      <c r="AP26" s="23"/>
      <c r="AQ26" s="23"/>
      <c r="AR26" s="21"/>
      <c r="BE26" s="326"/>
    </row>
    <row r="27" spans="1:71" s="1" customFormat="1" ht="14.45" customHeight="1" x14ac:dyDescent="0.2">
      <c r="B27" s="22"/>
      <c r="C27" s="23"/>
      <c r="D27" s="35" t="s">
        <v>40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34">
        <f>ROUND(AG98, 2)</f>
        <v>0</v>
      </c>
      <c r="AL27" s="334"/>
      <c r="AM27" s="334"/>
      <c r="AN27" s="334"/>
      <c r="AO27" s="334"/>
      <c r="AP27" s="23"/>
      <c r="AQ27" s="23"/>
      <c r="AR27" s="21"/>
      <c r="BE27" s="326"/>
    </row>
    <row r="28" spans="1:71" s="2" customFormat="1" ht="6.95" customHeight="1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326"/>
    </row>
    <row r="29" spans="1:71" s="2" customFormat="1" ht="25.9" customHeight="1" x14ac:dyDescent="0.2">
      <c r="A29" s="36"/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335">
        <f>ROUND(AK26 + AK27, 2)</f>
        <v>0</v>
      </c>
      <c r="AL29" s="336"/>
      <c r="AM29" s="336"/>
      <c r="AN29" s="336"/>
      <c r="AO29" s="336"/>
      <c r="AP29" s="38"/>
      <c r="AQ29" s="38"/>
      <c r="AR29" s="39"/>
      <c r="BE29" s="326"/>
    </row>
    <row r="30" spans="1:71" s="2" customFormat="1" ht="6.95" customHeight="1" x14ac:dyDescent="0.2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326"/>
    </row>
    <row r="31" spans="1:71" s="2" customFormat="1" ht="12.75" x14ac:dyDescent="0.2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37" t="s">
        <v>42</v>
      </c>
      <c r="M31" s="337"/>
      <c r="N31" s="337"/>
      <c r="O31" s="337"/>
      <c r="P31" s="337"/>
      <c r="Q31" s="38"/>
      <c r="R31" s="38"/>
      <c r="S31" s="38"/>
      <c r="T31" s="38"/>
      <c r="U31" s="38"/>
      <c r="V31" s="38"/>
      <c r="W31" s="337" t="s">
        <v>43</v>
      </c>
      <c r="X31" s="337"/>
      <c r="Y31" s="337"/>
      <c r="Z31" s="337"/>
      <c r="AA31" s="337"/>
      <c r="AB31" s="337"/>
      <c r="AC31" s="337"/>
      <c r="AD31" s="337"/>
      <c r="AE31" s="337"/>
      <c r="AF31" s="38"/>
      <c r="AG31" s="38"/>
      <c r="AH31" s="38"/>
      <c r="AI31" s="38"/>
      <c r="AJ31" s="38"/>
      <c r="AK31" s="337" t="s">
        <v>44</v>
      </c>
      <c r="AL31" s="337"/>
      <c r="AM31" s="337"/>
      <c r="AN31" s="337"/>
      <c r="AO31" s="337"/>
      <c r="AP31" s="38"/>
      <c r="AQ31" s="38"/>
      <c r="AR31" s="39"/>
      <c r="BE31" s="326"/>
    </row>
    <row r="32" spans="1:71" s="3" customFormat="1" ht="14.45" customHeight="1" x14ac:dyDescent="0.2">
      <c r="B32" s="42"/>
      <c r="C32" s="43"/>
      <c r="D32" s="30" t="s">
        <v>45</v>
      </c>
      <c r="E32" s="43"/>
      <c r="F32" s="30" t="s">
        <v>46</v>
      </c>
      <c r="G32" s="43"/>
      <c r="H32" s="43"/>
      <c r="I32" s="43"/>
      <c r="J32" s="43"/>
      <c r="K32" s="43"/>
      <c r="L32" s="340">
        <v>0.21</v>
      </c>
      <c r="M32" s="339"/>
      <c r="N32" s="339"/>
      <c r="O32" s="339"/>
      <c r="P32" s="339"/>
      <c r="Q32" s="43"/>
      <c r="R32" s="43"/>
      <c r="S32" s="43"/>
      <c r="T32" s="43"/>
      <c r="U32" s="43"/>
      <c r="V32" s="43"/>
      <c r="W32" s="338">
        <f>ROUND(AZ94 + SUM(CD98:CD102),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3"/>
      <c r="AG32" s="43"/>
      <c r="AH32" s="43"/>
      <c r="AI32" s="43"/>
      <c r="AJ32" s="43"/>
      <c r="AK32" s="338">
        <f>ROUND(AV94 + SUM(BY98:BY102), 2)</f>
        <v>0</v>
      </c>
      <c r="AL32" s="339"/>
      <c r="AM32" s="339"/>
      <c r="AN32" s="339"/>
      <c r="AO32" s="339"/>
      <c r="AP32" s="43"/>
      <c r="AQ32" s="43"/>
      <c r="AR32" s="44"/>
      <c r="BE32" s="327"/>
    </row>
    <row r="33" spans="1:57" s="3" customFormat="1" ht="14.45" customHeight="1" x14ac:dyDescent="0.2">
      <c r="B33" s="42"/>
      <c r="C33" s="43"/>
      <c r="D33" s="43"/>
      <c r="E33" s="43"/>
      <c r="F33" s="30" t="s">
        <v>47</v>
      </c>
      <c r="G33" s="43"/>
      <c r="H33" s="43"/>
      <c r="I33" s="43"/>
      <c r="J33" s="43"/>
      <c r="K33" s="43"/>
      <c r="L33" s="340">
        <v>0.15</v>
      </c>
      <c r="M33" s="339"/>
      <c r="N33" s="339"/>
      <c r="O33" s="339"/>
      <c r="P33" s="339"/>
      <c r="Q33" s="43"/>
      <c r="R33" s="43"/>
      <c r="S33" s="43"/>
      <c r="T33" s="43"/>
      <c r="U33" s="43"/>
      <c r="V33" s="43"/>
      <c r="W33" s="338">
        <f>ROUND(BA94 + SUM(CE98:CE102),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3"/>
      <c r="AG33" s="43"/>
      <c r="AH33" s="43"/>
      <c r="AI33" s="43"/>
      <c r="AJ33" s="43"/>
      <c r="AK33" s="338">
        <f>ROUND(AW94 + SUM(BZ98:BZ102), 2)</f>
        <v>0</v>
      </c>
      <c r="AL33" s="339"/>
      <c r="AM33" s="339"/>
      <c r="AN33" s="339"/>
      <c r="AO33" s="339"/>
      <c r="AP33" s="43"/>
      <c r="AQ33" s="43"/>
      <c r="AR33" s="44"/>
      <c r="BE33" s="327"/>
    </row>
    <row r="34" spans="1:57" s="3" customFormat="1" ht="14.45" hidden="1" customHeight="1" x14ac:dyDescent="0.2">
      <c r="B34" s="42"/>
      <c r="C34" s="43"/>
      <c r="D34" s="43"/>
      <c r="E34" s="43"/>
      <c r="F34" s="30" t="s">
        <v>48</v>
      </c>
      <c r="G34" s="43"/>
      <c r="H34" s="43"/>
      <c r="I34" s="43"/>
      <c r="J34" s="43"/>
      <c r="K34" s="43"/>
      <c r="L34" s="340">
        <v>0.21</v>
      </c>
      <c r="M34" s="339"/>
      <c r="N34" s="339"/>
      <c r="O34" s="339"/>
      <c r="P34" s="339"/>
      <c r="Q34" s="43"/>
      <c r="R34" s="43"/>
      <c r="S34" s="43"/>
      <c r="T34" s="43"/>
      <c r="U34" s="43"/>
      <c r="V34" s="43"/>
      <c r="W34" s="338">
        <f>ROUND(BB94 + SUM(CF98:CF102), 2)</f>
        <v>0</v>
      </c>
      <c r="X34" s="339"/>
      <c r="Y34" s="339"/>
      <c r="Z34" s="339"/>
      <c r="AA34" s="339"/>
      <c r="AB34" s="339"/>
      <c r="AC34" s="339"/>
      <c r="AD34" s="339"/>
      <c r="AE34" s="339"/>
      <c r="AF34" s="43"/>
      <c r="AG34" s="43"/>
      <c r="AH34" s="43"/>
      <c r="AI34" s="43"/>
      <c r="AJ34" s="43"/>
      <c r="AK34" s="338">
        <v>0</v>
      </c>
      <c r="AL34" s="339"/>
      <c r="AM34" s="339"/>
      <c r="AN34" s="339"/>
      <c r="AO34" s="339"/>
      <c r="AP34" s="43"/>
      <c r="AQ34" s="43"/>
      <c r="AR34" s="44"/>
      <c r="BE34" s="327"/>
    </row>
    <row r="35" spans="1:57" s="3" customFormat="1" ht="14.45" hidden="1" customHeight="1" x14ac:dyDescent="0.2">
      <c r="B35" s="42"/>
      <c r="C35" s="43"/>
      <c r="D35" s="43"/>
      <c r="E35" s="43"/>
      <c r="F35" s="30" t="s">
        <v>49</v>
      </c>
      <c r="G35" s="43"/>
      <c r="H35" s="43"/>
      <c r="I35" s="43"/>
      <c r="J35" s="43"/>
      <c r="K35" s="43"/>
      <c r="L35" s="340">
        <v>0.15</v>
      </c>
      <c r="M35" s="339"/>
      <c r="N35" s="339"/>
      <c r="O35" s="339"/>
      <c r="P35" s="339"/>
      <c r="Q35" s="43"/>
      <c r="R35" s="43"/>
      <c r="S35" s="43"/>
      <c r="T35" s="43"/>
      <c r="U35" s="43"/>
      <c r="V35" s="43"/>
      <c r="W35" s="338">
        <f>ROUND(BC94 + SUM(CG98:CG102), 2)</f>
        <v>0</v>
      </c>
      <c r="X35" s="339"/>
      <c r="Y35" s="339"/>
      <c r="Z35" s="339"/>
      <c r="AA35" s="339"/>
      <c r="AB35" s="339"/>
      <c r="AC35" s="339"/>
      <c r="AD35" s="339"/>
      <c r="AE35" s="339"/>
      <c r="AF35" s="43"/>
      <c r="AG35" s="43"/>
      <c r="AH35" s="43"/>
      <c r="AI35" s="43"/>
      <c r="AJ35" s="43"/>
      <c r="AK35" s="338">
        <v>0</v>
      </c>
      <c r="AL35" s="339"/>
      <c r="AM35" s="339"/>
      <c r="AN35" s="339"/>
      <c r="AO35" s="339"/>
      <c r="AP35" s="43"/>
      <c r="AQ35" s="43"/>
      <c r="AR35" s="44"/>
    </row>
    <row r="36" spans="1:57" s="3" customFormat="1" ht="14.45" hidden="1" customHeight="1" x14ac:dyDescent="0.2">
      <c r="B36" s="42"/>
      <c r="C36" s="43"/>
      <c r="D36" s="43"/>
      <c r="E36" s="43"/>
      <c r="F36" s="30" t="s">
        <v>50</v>
      </c>
      <c r="G36" s="43"/>
      <c r="H36" s="43"/>
      <c r="I36" s="43"/>
      <c r="J36" s="43"/>
      <c r="K36" s="43"/>
      <c r="L36" s="340">
        <v>0</v>
      </c>
      <c r="M36" s="339"/>
      <c r="N36" s="339"/>
      <c r="O36" s="339"/>
      <c r="P36" s="339"/>
      <c r="Q36" s="43"/>
      <c r="R36" s="43"/>
      <c r="S36" s="43"/>
      <c r="T36" s="43"/>
      <c r="U36" s="43"/>
      <c r="V36" s="43"/>
      <c r="W36" s="338">
        <f>ROUND(BD94 + SUM(CH98:CH102), 2)</f>
        <v>0</v>
      </c>
      <c r="X36" s="339"/>
      <c r="Y36" s="339"/>
      <c r="Z36" s="339"/>
      <c r="AA36" s="339"/>
      <c r="AB36" s="339"/>
      <c r="AC36" s="339"/>
      <c r="AD36" s="339"/>
      <c r="AE36" s="339"/>
      <c r="AF36" s="43"/>
      <c r="AG36" s="43"/>
      <c r="AH36" s="43"/>
      <c r="AI36" s="43"/>
      <c r="AJ36" s="43"/>
      <c r="AK36" s="338">
        <v>0</v>
      </c>
      <c r="AL36" s="339"/>
      <c r="AM36" s="339"/>
      <c r="AN36" s="339"/>
      <c r="AO36" s="339"/>
      <c r="AP36" s="43"/>
      <c r="AQ36" s="43"/>
      <c r="AR36" s="44"/>
    </row>
    <row r="37" spans="1:57" s="2" customFormat="1" ht="6.95" customHeight="1" x14ac:dyDescent="0.2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pans="1:57" s="2" customFormat="1" ht="25.9" customHeight="1" x14ac:dyDescent="0.2">
      <c r="A38" s="36"/>
      <c r="B38" s="37"/>
      <c r="C38" s="45"/>
      <c r="D38" s="46" t="s">
        <v>51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52</v>
      </c>
      <c r="U38" s="47"/>
      <c r="V38" s="47"/>
      <c r="W38" s="47"/>
      <c r="X38" s="344" t="s">
        <v>53</v>
      </c>
      <c r="Y38" s="342"/>
      <c r="Z38" s="342"/>
      <c r="AA38" s="342"/>
      <c r="AB38" s="342"/>
      <c r="AC38" s="47"/>
      <c r="AD38" s="47"/>
      <c r="AE38" s="47"/>
      <c r="AF38" s="47"/>
      <c r="AG38" s="47"/>
      <c r="AH38" s="47"/>
      <c r="AI38" s="47"/>
      <c r="AJ38" s="47"/>
      <c r="AK38" s="341">
        <f>SUM(AK29:AK36)</f>
        <v>0</v>
      </c>
      <c r="AL38" s="342"/>
      <c r="AM38" s="342"/>
      <c r="AN38" s="342"/>
      <c r="AO38" s="343"/>
      <c r="AP38" s="45"/>
      <c r="AQ38" s="45"/>
      <c r="AR38" s="39"/>
      <c r="BE38" s="36"/>
    </row>
    <row r="39" spans="1:57" s="2" customFormat="1" ht="6.95" customHeight="1" x14ac:dyDescent="0.2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pans="1:57" s="2" customFormat="1" ht="14.45" customHeight="1" x14ac:dyDescent="0.2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pans="1:57" s="1" customFormat="1" ht="14.45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 x14ac:dyDescent="0.2">
      <c r="B49" s="49"/>
      <c r="C49" s="50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55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 x14ac:dyDescent="0.2">
      <c r="A60" s="36"/>
      <c r="B60" s="37"/>
      <c r="C60" s="38"/>
      <c r="D60" s="54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56</v>
      </c>
      <c r="AI60" s="41"/>
      <c r="AJ60" s="41"/>
      <c r="AK60" s="41"/>
      <c r="AL60" s="41"/>
      <c r="AM60" s="54" t="s">
        <v>57</v>
      </c>
      <c r="AN60" s="41"/>
      <c r="AO60" s="41"/>
      <c r="AP60" s="38"/>
      <c r="AQ60" s="38"/>
      <c r="AR60" s="39"/>
      <c r="BE60" s="36"/>
    </row>
    <row r="61" spans="1:57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 x14ac:dyDescent="0.2">
      <c r="A64" s="36"/>
      <c r="B64" s="37"/>
      <c r="C64" s="38"/>
      <c r="D64" s="51" t="s">
        <v>58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59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E64" s="36"/>
    </row>
    <row r="65" spans="1:57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 x14ac:dyDescent="0.2">
      <c r="A75" s="36"/>
      <c r="B75" s="37"/>
      <c r="C75" s="38"/>
      <c r="D75" s="54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56</v>
      </c>
      <c r="AI75" s="41"/>
      <c r="AJ75" s="41"/>
      <c r="AK75" s="41"/>
      <c r="AL75" s="41"/>
      <c r="AM75" s="54" t="s">
        <v>57</v>
      </c>
      <c r="AN75" s="41"/>
      <c r="AO75" s="41"/>
      <c r="AP75" s="38"/>
      <c r="AQ75" s="38"/>
      <c r="AR75" s="39"/>
      <c r="BE75" s="36"/>
    </row>
    <row r="76" spans="1:57" s="2" customForma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pans="1:57" s="2" customFormat="1" ht="6.95" customHeight="1" x14ac:dyDescent="0.2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E77" s="36"/>
    </row>
    <row r="81" spans="1:91" s="2" customFormat="1" ht="6.95" customHeight="1" x14ac:dyDescent="0.2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E81" s="36"/>
    </row>
    <row r="82" spans="1:91" s="2" customFormat="1" ht="24.95" customHeight="1" x14ac:dyDescent="0.2">
      <c r="A82" s="36"/>
      <c r="B82" s="37"/>
      <c r="C82" s="24" t="s">
        <v>60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pans="1:91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pans="1:91" s="4" customFormat="1" ht="12" customHeight="1" x14ac:dyDescent="0.2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22/2020/D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 x14ac:dyDescent="0.2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299" t="str">
        <f>K6</f>
        <v>Nové zelené střechy na objektu ZŠ Gen.Janouška,akumulace dešťové vody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65"/>
      <c r="AQ85" s="65"/>
      <c r="AR85" s="66"/>
    </row>
    <row r="86" spans="1:91" s="2" customFormat="1" ht="6.9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pans="1:91" s="2" customFormat="1" ht="12" customHeight="1" x14ac:dyDescent="0.2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Gen.Janouška 1006,Praha 14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301" t="str">
        <f>IF(AN8= "","",AN8)</f>
        <v>8. 5. 2021</v>
      </c>
      <c r="AN87" s="301"/>
      <c r="AO87" s="38"/>
      <c r="AP87" s="38"/>
      <c r="AQ87" s="38"/>
      <c r="AR87" s="39"/>
      <c r="BE87" s="36"/>
    </row>
    <row r="88" spans="1:91" s="2" customFormat="1" ht="6.95" customHeight="1" x14ac:dyDescent="0.2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pans="1:91" s="2" customFormat="1" ht="15.2" customHeight="1" x14ac:dyDescent="0.2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Městská část Praha 14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308" t="str">
        <f>IF(E17="","",E17)</f>
        <v>a3atelier s.r.o.</v>
      </c>
      <c r="AN89" s="309"/>
      <c r="AO89" s="309"/>
      <c r="AP89" s="309"/>
      <c r="AQ89" s="38"/>
      <c r="AR89" s="39"/>
      <c r="AS89" s="302" t="s">
        <v>61</v>
      </c>
      <c r="AT89" s="303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1" s="2" customFormat="1" ht="15.2" customHeight="1" x14ac:dyDescent="0.2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308" t="str">
        <f>IF(E20="","",E20)</f>
        <v>Ing.Myšík Petr</v>
      </c>
      <c r="AN90" s="309"/>
      <c r="AO90" s="309"/>
      <c r="AP90" s="309"/>
      <c r="AQ90" s="38"/>
      <c r="AR90" s="39"/>
      <c r="AS90" s="304"/>
      <c r="AT90" s="305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1" s="2" customFormat="1" ht="10.9" customHeight="1" x14ac:dyDescent="0.2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306"/>
      <c r="AT91" s="307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1" s="2" customFormat="1" ht="29.25" customHeight="1" x14ac:dyDescent="0.2">
      <c r="A92" s="36"/>
      <c r="B92" s="37"/>
      <c r="C92" s="318" t="s">
        <v>62</v>
      </c>
      <c r="D92" s="315"/>
      <c r="E92" s="315"/>
      <c r="F92" s="315"/>
      <c r="G92" s="315"/>
      <c r="H92" s="75"/>
      <c r="I92" s="316" t="s">
        <v>63</v>
      </c>
      <c r="J92" s="315"/>
      <c r="K92" s="315"/>
      <c r="L92" s="315"/>
      <c r="M92" s="315"/>
      <c r="N92" s="315"/>
      <c r="O92" s="315"/>
      <c r="P92" s="315"/>
      <c r="Q92" s="315"/>
      <c r="R92" s="315"/>
      <c r="S92" s="315"/>
      <c r="T92" s="315"/>
      <c r="U92" s="315"/>
      <c r="V92" s="315"/>
      <c r="W92" s="315"/>
      <c r="X92" s="315"/>
      <c r="Y92" s="315"/>
      <c r="Z92" s="315"/>
      <c r="AA92" s="315"/>
      <c r="AB92" s="315"/>
      <c r="AC92" s="315"/>
      <c r="AD92" s="315"/>
      <c r="AE92" s="315"/>
      <c r="AF92" s="315"/>
      <c r="AG92" s="314" t="s">
        <v>64</v>
      </c>
      <c r="AH92" s="315"/>
      <c r="AI92" s="315"/>
      <c r="AJ92" s="315"/>
      <c r="AK92" s="315"/>
      <c r="AL92" s="315"/>
      <c r="AM92" s="315"/>
      <c r="AN92" s="316" t="s">
        <v>65</v>
      </c>
      <c r="AO92" s="315"/>
      <c r="AP92" s="317"/>
      <c r="AQ92" s="76" t="s">
        <v>66</v>
      </c>
      <c r="AR92" s="39"/>
      <c r="AS92" s="77" t="s">
        <v>67</v>
      </c>
      <c r="AT92" s="78" t="s">
        <v>68</v>
      </c>
      <c r="AU92" s="78" t="s">
        <v>69</v>
      </c>
      <c r="AV92" s="78" t="s">
        <v>70</v>
      </c>
      <c r="AW92" s="78" t="s">
        <v>71</v>
      </c>
      <c r="AX92" s="78" t="s">
        <v>72</v>
      </c>
      <c r="AY92" s="78" t="s">
        <v>73</v>
      </c>
      <c r="AZ92" s="78" t="s">
        <v>74</v>
      </c>
      <c r="BA92" s="78" t="s">
        <v>75</v>
      </c>
      <c r="BB92" s="78" t="s">
        <v>76</v>
      </c>
      <c r="BC92" s="78" t="s">
        <v>77</v>
      </c>
      <c r="BD92" s="79" t="s">
        <v>78</v>
      </c>
      <c r="BE92" s="36"/>
    </row>
    <row r="93" spans="1:91" s="2" customFormat="1" ht="10.9" customHeight="1" x14ac:dyDescent="0.2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1" s="6" customFormat="1" ht="32.450000000000003" customHeight="1" x14ac:dyDescent="0.2">
      <c r="B94" s="83"/>
      <c r="C94" s="84" t="s">
        <v>79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22">
        <f>ROUND(SUM(AG95:AG96),2)</f>
        <v>0</v>
      </c>
      <c r="AH94" s="322"/>
      <c r="AI94" s="322"/>
      <c r="AJ94" s="322"/>
      <c r="AK94" s="322"/>
      <c r="AL94" s="322"/>
      <c r="AM94" s="322"/>
      <c r="AN94" s="323">
        <f>SUM(AG94,AT94)</f>
        <v>0</v>
      </c>
      <c r="AO94" s="323"/>
      <c r="AP94" s="323"/>
      <c r="AQ94" s="87" t="s">
        <v>1</v>
      </c>
      <c r="AR94" s="88"/>
      <c r="AS94" s="89">
        <f>ROUND(SUM(AS95:AS96),2)</f>
        <v>0</v>
      </c>
      <c r="AT94" s="90">
        <f>ROUND(SUM(AV94:AW94),2)</f>
        <v>0</v>
      </c>
      <c r="AU94" s="91">
        <f>ROUND(SUM(AU95:AU96),5)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ROUND(SUM(AZ95:AZ96),2)</f>
        <v>0</v>
      </c>
      <c r="BA94" s="90">
        <f>ROUND(SUM(BA95:BA96),2)</f>
        <v>0</v>
      </c>
      <c r="BB94" s="90">
        <f>ROUND(SUM(BB95:BB96),2)</f>
        <v>0</v>
      </c>
      <c r="BC94" s="90">
        <f>ROUND(SUM(BC95:BC96),2)</f>
        <v>0</v>
      </c>
      <c r="BD94" s="92">
        <f>ROUND(SUM(BD95:BD96),2)</f>
        <v>0</v>
      </c>
      <c r="BS94" s="93" t="s">
        <v>80</v>
      </c>
      <c r="BT94" s="93" t="s">
        <v>81</v>
      </c>
      <c r="BU94" s="94" t="s">
        <v>82</v>
      </c>
      <c r="BV94" s="93" t="s">
        <v>83</v>
      </c>
      <c r="BW94" s="93" t="s">
        <v>5</v>
      </c>
      <c r="BX94" s="93" t="s">
        <v>84</v>
      </c>
      <c r="CL94" s="93" t="s">
        <v>1</v>
      </c>
    </row>
    <row r="95" spans="1:91" s="7" customFormat="1" ht="24.75" customHeight="1" x14ac:dyDescent="0.2">
      <c r="A95" s="95" t="s">
        <v>85</v>
      </c>
      <c r="B95" s="96"/>
      <c r="C95" s="97"/>
      <c r="D95" s="310" t="s">
        <v>86</v>
      </c>
      <c r="E95" s="310"/>
      <c r="F95" s="310"/>
      <c r="G95" s="310"/>
      <c r="H95" s="310"/>
      <c r="I95" s="98"/>
      <c r="J95" s="310" t="s">
        <v>87</v>
      </c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  <c r="AA95" s="310"/>
      <c r="AB95" s="310"/>
      <c r="AC95" s="310"/>
      <c r="AD95" s="310"/>
      <c r="AE95" s="310"/>
      <c r="AF95" s="310"/>
      <c r="AG95" s="319">
        <f>'22-2020-Zst - Realizace z...'!J32</f>
        <v>0</v>
      </c>
      <c r="AH95" s="320"/>
      <c r="AI95" s="320"/>
      <c r="AJ95" s="320"/>
      <c r="AK95" s="320"/>
      <c r="AL95" s="320"/>
      <c r="AM95" s="320"/>
      <c r="AN95" s="319">
        <f>SUM(AG95,AT95)</f>
        <v>0</v>
      </c>
      <c r="AO95" s="320"/>
      <c r="AP95" s="320"/>
      <c r="AQ95" s="99" t="s">
        <v>88</v>
      </c>
      <c r="AR95" s="100"/>
      <c r="AS95" s="101">
        <v>0</v>
      </c>
      <c r="AT95" s="102">
        <f>ROUND(SUM(AV95:AW95),2)</f>
        <v>0</v>
      </c>
      <c r="AU95" s="103">
        <f>'22-2020-Zst - Realizace z...'!P145</f>
        <v>0</v>
      </c>
      <c r="AV95" s="102">
        <f>'22-2020-Zst - Realizace z...'!J35</f>
        <v>0</v>
      </c>
      <c r="AW95" s="102">
        <f>'22-2020-Zst - Realizace z...'!J36</f>
        <v>0</v>
      </c>
      <c r="AX95" s="102">
        <f>'22-2020-Zst - Realizace z...'!J37</f>
        <v>0</v>
      </c>
      <c r="AY95" s="102">
        <f>'22-2020-Zst - Realizace z...'!J38</f>
        <v>0</v>
      </c>
      <c r="AZ95" s="102">
        <f>'22-2020-Zst - Realizace z...'!F35</f>
        <v>0</v>
      </c>
      <c r="BA95" s="102">
        <f>'22-2020-Zst - Realizace z...'!F36</f>
        <v>0</v>
      </c>
      <c r="BB95" s="102">
        <f>'22-2020-Zst - Realizace z...'!F37</f>
        <v>0</v>
      </c>
      <c r="BC95" s="102">
        <f>'22-2020-Zst - Realizace z...'!F38</f>
        <v>0</v>
      </c>
      <c r="BD95" s="104">
        <f>'22-2020-Zst - Realizace z...'!F39</f>
        <v>0</v>
      </c>
      <c r="BT95" s="105" t="s">
        <v>89</v>
      </c>
      <c r="BV95" s="105" t="s">
        <v>83</v>
      </c>
      <c r="BW95" s="105" t="s">
        <v>90</v>
      </c>
      <c r="BX95" s="105" t="s">
        <v>5</v>
      </c>
      <c r="CL95" s="105" t="s">
        <v>1</v>
      </c>
      <c r="CM95" s="105" t="s">
        <v>91</v>
      </c>
    </row>
    <row r="96" spans="1:91" s="7" customFormat="1" ht="24.75" customHeight="1" x14ac:dyDescent="0.2">
      <c r="A96" s="95" t="s">
        <v>85</v>
      </c>
      <c r="B96" s="96"/>
      <c r="C96" s="97"/>
      <c r="D96" s="310" t="s">
        <v>92</v>
      </c>
      <c r="E96" s="310"/>
      <c r="F96" s="310"/>
      <c r="G96" s="310"/>
      <c r="H96" s="310"/>
      <c r="I96" s="98"/>
      <c r="J96" s="310" t="s">
        <v>93</v>
      </c>
      <c r="K96" s="310"/>
      <c r="L96" s="310"/>
      <c r="M96" s="310"/>
      <c r="N96" s="310"/>
      <c r="O96" s="310"/>
      <c r="P96" s="310"/>
      <c r="Q96" s="310"/>
      <c r="R96" s="310"/>
      <c r="S96" s="310"/>
      <c r="T96" s="310"/>
      <c r="U96" s="310"/>
      <c r="V96" s="310"/>
      <c r="W96" s="310"/>
      <c r="X96" s="310"/>
      <c r="Y96" s="310"/>
      <c r="Z96" s="310"/>
      <c r="AA96" s="310"/>
      <c r="AB96" s="310"/>
      <c r="AC96" s="310"/>
      <c r="AD96" s="310"/>
      <c r="AE96" s="310"/>
      <c r="AF96" s="310"/>
      <c r="AG96" s="319">
        <f>'22-2020-Dk - Akumulace de...'!J32</f>
        <v>0</v>
      </c>
      <c r="AH96" s="320"/>
      <c r="AI96" s="320"/>
      <c r="AJ96" s="320"/>
      <c r="AK96" s="320"/>
      <c r="AL96" s="320"/>
      <c r="AM96" s="320"/>
      <c r="AN96" s="319">
        <f>SUM(AG96,AT96)</f>
        <v>0</v>
      </c>
      <c r="AO96" s="320"/>
      <c r="AP96" s="320"/>
      <c r="AQ96" s="99" t="s">
        <v>88</v>
      </c>
      <c r="AR96" s="100"/>
      <c r="AS96" s="106">
        <v>0</v>
      </c>
      <c r="AT96" s="107">
        <f>ROUND(SUM(AV96:AW96),2)</f>
        <v>0</v>
      </c>
      <c r="AU96" s="108">
        <f>'22-2020-Dk - Akumulace de...'!P141</f>
        <v>0</v>
      </c>
      <c r="AV96" s="107">
        <f>'22-2020-Dk - Akumulace de...'!J35</f>
        <v>0</v>
      </c>
      <c r="AW96" s="107">
        <f>'22-2020-Dk - Akumulace de...'!J36</f>
        <v>0</v>
      </c>
      <c r="AX96" s="107">
        <f>'22-2020-Dk - Akumulace de...'!J37</f>
        <v>0</v>
      </c>
      <c r="AY96" s="107">
        <f>'22-2020-Dk - Akumulace de...'!J38</f>
        <v>0</v>
      </c>
      <c r="AZ96" s="107">
        <f>'22-2020-Dk - Akumulace de...'!F35</f>
        <v>0</v>
      </c>
      <c r="BA96" s="107">
        <f>'22-2020-Dk - Akumulace de...'!F36</f>
        <v>0</v>
      </c>
      <c r="BB96" s="107">
        <f>'22-2020-Dk - Akumulace de...'!F37</f>
        <v>0</v>
      </c>
      <c r="BC96" s="107">
        <f>'22-2020-Dk - Akumulace de...'!F38</f>
        <v>0</v>
      </c>
      <c r="BD96" s="109">
        <f>'22-2020-Dk - Akumulace de...'!F39</f>
        <v>0</v>
      </c>
      <c r="BT96" s="105" t="s">
        <v>89</v>
      </c>
      <c r="BV96" s="105" t="s">
        <v>83</v>
      </c>
      <c r="BW96" s="105" t="s">
        <v>94</v>
      </c>
      <c r="BX96" s="105" t="s">
        <v>5</v>
      </c>
      <c r="CL96" s="105" t="s">
        <v>1</v>
      </c>
      <c r="CM96" s="105" t="s">
        <v>91</v>
      </c>
    </row>
    <row r="97" spans="1:89" x14ac:dyDescent="0.2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1"/>
    </row>
    <row r="98" spans="1:89" s="2" customFormat="1" ht="30" customHeight="1" x14ac:dyDescent="0.2">
      <c r="A98" s="36"/>
      <c r="B98" s="37"/>
      <c r="C98" s="84" t="s">
        <v>95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23">
        <f>ROUND(SUM(AG99:AG102), 2)</f>
        <v>0</v>
      </c>
      <c r="AH98" s="323"/>
      <c r="AI98" s="323"/>
      <c r="AJ98" s="323"/>
      <c r="AK98" s="323"/>
      <c r="AL98" s="323"/>
      <c r="AM98" s="323"/>
      <c r="AN98" s="323">
        <f>ROUND(SUM(AN99:AN102), 2)</f>
        <v>0</v>
      </c>
      <c r="AO98" s="323"/>
      <c r="AP98" s="323"/>
      <c r="AQ98" s="110"/>
      <c r="AR98" s="39"/>
      <c r="AS98" s="77" t="s">
        <v>96</v>
      </c>
      <c r="AT98" s="78" t="s">
        <v>97</v>
      </c>
      <c r="AU98" s="78" t="s">
        <v>45</v>
      </c>
      <c r="AV98" s="79" t="s">
        <v>68</v>
      </c>
      <c r="AW98" s="36"/>
      <c r="AX98" s="36"/>
      <c r="AY98" s="36"/>
      <c r="AZ98" s="36"/>
      <c r="BA98" s="36"/>
      <c r="BB98" s="36"/>
      <c r="BC98" s="36"/>
      <c r="BD98" s="36"/>
      <c r="BE98" s="36"/>
    </row>
    <row r="99" spans="1:89" s="2" customFormat="1" ht="19.899999999999999" customHeight="1" x14ac:dyDescent="0.2">
      <c r="A99" s="36"/>
      <c r="B99" s="37"/>
      <c r="C99" s="38"/>
      <c r="D99" s="313" t="s">
        <v>98</v>
      </c>
      <c r="E99" s="313"/>
      <c r="F99" s="313"/>
      <c r="G99" s="313"/>
      <c r="H99" s="313"/>
      <c r="I99" s="313"/>
      <c r="J99" s="313"/>
      <c r="K99" s="313"/>
      <c r="L99" s="313"/>
      <c r="M99" s="313"/>
      <c r="N99" s="313"/>
      <c r="O99" s="313"/>
      <c r="P99" s="313"/>
      <c r="Q99" s="313"/>
      <c r="R99" s="313"/>
      <c r="S99" s="313"/>
      <c r="T99" s="313"/>
      <c r="U99" s="313"/>
      <c r="V99" s="313"/>
      <c r="W99" s="313"/>
      <c r="X99" s="313"/>
      <c r="Y99" s="313"/>
      <c r="Z99" s="313"/>
      <c r="AA99" s="313"/>
      <c r="AB99" s="313"/>
      <c r="AC99" s="38"/>
      <c r="AD99" s="38"/>
      <c r="AE99" s="38"/>
      <c r="AF99" s="38"/>
      <c r="AG99" s="311">
        <f>ROUND(AG94 * AS99, 2)</f>
        <v>0</v>
      </c>
      <c r="AH99" s="312"/>
      <c r="AI99" s="312"/>
      <c r="AJ99" s="312"/>
      <c r="AK99" s="312"/>
      <c r="AL99" s="312"/>
      <c r="AM99" s="312"/>
      <c r="AN99" s="312">
        <f>ROUND(AG99 + AV99, 2)</f>
        <v>0</v>
      </c>
      <c r="AO99" s="312"/>
      <c r="AP99" s="312"/>
      <c r="AQ99" s="38"/>
      <c r="AR99" s="39"/>
      <c r="AS99" s="113">
        <v>0</v>
      </c>
      <c r="AT99" s="114" t="s">
        <v>99</v>
      </c>
      <c r="AU99" s="114" t="s">
        <v>46</v>
      </c>
      <c r="AV99" s="115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8" t="s">
        <v>100</v>
      </c>
      <c r="BY99" s="116">
        <f>IF(AU99="základní",AV99,0)</f>
        <v>0</v>
      </c>
      <c r="BZ99" s="116">
        <f>IF(AU99="snížená",AV99,0)</f>
        <v>0</v>
      </c>
      <c r="CA99" s="116">
        <v>0</v>
      </c>
      <c r="CB99" s="116">
        <v>0</v>
      </c>
      <c r="CC99" s="116">
        <v>0</v>
      </c>
      <c r="CD99" s="116">
        <f>IF(AU99="základní",AG99,0)</f>
        <v>0</v>
      </c>
      <c r="CE99" s="116">
        <f>IF(AU99="snížená",AG99,0)</f>
        <v>0</v>
      </c>
      <c r="CF99" s="116">
        <f>IF(AU99="zákl. přenesená",AG99,0)</f>
        <v>0</v>
      </c>
      <c r="CG99" s="116">
        <f>IF(AU99="sníž. přenesená",AG99,0)</f>
        <v>0</v>
      </c>
      <c r="CH99" s="116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>x</v>
      </c>
    </row>
    <row r="100" spans="1:89" s="2" customFormat="1" ht="19.899999999999999" customHeight="1" x14ac:dyDescent="0.2">
      <c r="A100" s="36"/>
      <c r="B100" s="37"/>
      <c r="C100" s="38"/>
      <c r="D100" s="321" t="s">
        <v>101</v>
      </c>
      <c r="E100" s="313"/>
      <c r="F100" s="313"/>
      <c r="G100" s="313"/>
      <c r="H100" s="313"/>
      <c r="I100" s="313"/>
      <c r="J100" s="313"/>
      <c r="K100" s="313"/>
      <c r="L100" s="313"/>
      <c r="M100" s="313"/>
      <c r="N100" s="313"/>
      <c r="O100" s="313"/>
      <c r="P100" s="313"/>
      <c r="Q100" s="313"/>
      <c r="R100" s="313"/>
      <c r="S100" s="313"/>
      <c r="T100" s="313"/>
      <c r="U100" s="313"/>
      <c r="V100" s="313"/>
      <c r="W100" s="313"/>
      <c r="X100" s="313"/>
      <c r="Y100" s="313"/>
      <c r="Z100" s="313"/>
      <c r="AA100" s="313"/>
      <c r="AB100" s="313"/>
      <c r="AC100" s="38"/>
      <c r="AD100" s="38"/>
      <c r="AE100" s="38"/>
      <c r="AF100" s="38"/>
      <c r="AG100" s="311">
        <f>ROUND(AG94 * AS100, 2)</f>
        <v>0</v>
      </c>
      <c r="AH100" s="312"/>
      <c r="AI100" s="312"/>
      <c r="AJ100" s="312"/>
      <c r="AK100" s="312"/>
      <c r="AL100" s="312"/>
      <c r="AM100" s="312"/>
      <c r="AN100" s="312">
        <f>ROUND(AG100 + AV100, 2)</f>
        <v>0</v>
      </c>
      <c r="AO100" s="312"/>
      <c r="AP100" s="312"/>
      <c r="AQ100" s="38"/>
      <c r="AR100" s="39"/>
      <c r="AS100" s="113">
        <v>0</v>
      </c>
      <c r="AT100" s="114" t="s">
        <v>99</v>
      </c>
      <c r="AU100" s="114" t="s">
        <v>46</v>
      </c>
      <c r="AV100" s="115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8" t="s">
        <v>102</v>
      </c>
      <c r="BY100" s="116">
        <f>IF(AU100="základní",AV100,0)</f>
        <v>0</v>
      </c>
      <c r="BZ100" s="116">
        <f>IF(AU100="snížená",AV100,0)</f>
        <v>0</v>
      </c>
      <c r="CA100" s="116">
        <v>0</v>
      </c>
      <c r="CB100" s="116">
        <v>0</v>
      </c>
      <c r="CC100" s="116">
        <v>0</v>
      </c>
      <c r="CD100" s="116">
        <f>IF(AU100="základní",AG100,0)</f>
        <v>0</v>
      </c>
      <c r="CE100" s="116">
        <f>IF(AU100="snížená",AG100,0)</f>
        <v>0</v>
      </c>
      <c r="CF100" s="116">
        <f>IF(AU100="zákl. přenesená",AG100,0)</f>
        <v>0</v>
      </c>
      <c r="CG100" s="116">
        <f>IF(AU100="sníž. přenesená",AG100,0)</f>
        <v>0</v>
      </c>
      <c r="CH100" s="116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899999999999999" customHeight="1" x14ac:dyDescent="0.2">
      <c r="A101" s="36"/>
      <c r="B101" s="37"/>
      <c r="C101" s="38"/>
      <c r="D101" s="321" t="s">
        <v>101</v>
      </c>
      <c r="E101" s="313"/>
      <c r="F101" s="313"/>
      <c r="G101" s="313"/>
      <c r="H101" s="313"/>
      <c r="I101" s="313"/>
      <c r="J101" s="313"/>
      <c r="K101" s="313"/>
      <c r="L101" s="313"/>
      <c r="M101" s="313"/>
      <c r="N101" s="313"/>
      <c r="O101" s="313"/>
      <c r="P101" s="313"/>
      <c r="Q101" s="313"/>
      <c r="R101" s="313"/>
      <c r="S101" s="313"/>
      <c r="T101" s="313"/>
      <c r="U101" s="313"/>
      <c r="V101" s="313"/>
      <c r="W101" s="313"/>
      <c r="X101" s="313"/>
      <c r="Y101" s="313"/>
      <c r="Z101" s="313"/>
      <c r="AA101" s="313"/>
      <c r="AB101" s="313"/>
      <c r="AC101" s="38"/>
      <c r="AD101" s="38"/>
      <c r="AE101" s="38"/>
      <c r="AF101" s="38"/>
      <c r="AG101" s="311">
        <f>ROUND(AG94 * AS101, 2)</f>
        <v>0</v>
      </c>
      <c r="AH101" s="312"/>
      <c r="AI101" s="312"/>
      <c r="AJ101" s="312"/>
      <c r="AK101" s="312"/>
      <c r="AL101" s="312"/>
      <c r="AM101" s="312"/>
      <c r="AN101" s="312">
        <f>ROUND(AG101 + AV101, 2)</f>
        <v>0</v>
      </c>
      <c r="AO101" s="312"/>
      <c r="AP101" s="312"/>
      <c r="AQ101" s="38"/>
      <c r="AR101" s="39"/>
      <c r="AS101" s="113">
        <v>0</v>
      </c>
      <c r="AT101" s="114" t="s">
        <v>99</v>
      </c>
      <c r="AU101" s="114" t="s">
        <v>46</v>
      </c>
      <c r="AV101" s="115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8" t="s">
        <v>102</v>
      </c>
      <c r="BY101" s="116">
        <f>IF(AU101="základní",AV101,0)</f>
        <v>0</v>
      </c>
      <c r="BZ101" s="116">
        <f>IF(AU101="snížená",AV101,0)</f>
        <v>0</v>
      </c>
      <c r="CA101" s="116">
        <v>0</v>
      </c>
      <c r="CB101" s="116">
        <v>0</v>
      </c>
      <c r="CC101" s="116">
        <v>0</v>
      </c>
      <c r="CD101" s="116">
        <f>IF(AU101="základní",AG101,0)</f>
        <v>0</v>
      </c>
      <c r="CE101" s="116">
        <f>IF(AU101="snížená",AG101,0)</f>
        <v>0</v>
      </c>
      <c r="CF101" s="116">
        <f>IF(AU101="zákl. přenesená",AG101,0)</f>
        <v>0</v>
      </c>
      <c r="CG101" s="116">
        <f>IF(AU101="sníž. přenesená",AG101,0)</f>
        <v>0</v>
      </c>
      <c r="CH101" s="116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9.899999999999999" customHeight="1" x14ac:dyDescent="0.2">
      <c r="A102" s="36"/>
      <c r="B102" s="37"/>
      <c r="C102" s="38"/>
      <c r="D102" s="321" t="s">
        <v>101</v>
      </c>
      <c r="E102" s="313"/>
      <c r="F102" s="313"/>
      <c r="G102" s="313"/>
      <c r="H102" s="313"/>
      <c r="I102" s="313"/>
      <c r="J102" s="313"/>
      <c r="K102" s="313"/>
      <c r="L102" s="313"/>
      <c r="M102" s="313"/>
      <c r="N102" s="313"/>
      <c r="O102" s="313"/>
      <c r="P102" s="313"/>
      <c r="Q102" s="313"/>
      <c r="R102" s="313"/>
      <c r="S102" s="313"/>
      <c r="T102" s="313"/>
      <c r="U102" s="313"/>
      <c r="V102" s="313"/>
      <c r="W102" s="313"/>
      <c r="X102" s="313"/>
      <c r="Y102" s="313"/>
      <c r="Z102" s="313"/>
      <c r="AA102" s="313"/>
      <c r="AB102" s="313"/>
      <c r="AC102" s="38"/>
      <c r="AD102" s="38"/>
      <c r="AE102" s="38"/>
      <c r="AF102" s="38"/>
      <c r="AG102" s="311">
        <f>ROUND(AG94 * AS102, 2)</f>
        <v>0</v>
      </c>
      <c r="AH102" s="312"/>
      <c r="AI102" s="312"/>
      <c r="AJ102" s="312"/>
      <c r="AK102" s="312"/>
      <c r="AL102" s="312"/>
      <c r="AM102" s="312"/>
      <c r="AN102" s="312">
        <f>ROUND(AG102 + AV102, 2)</f>
        <v>0</v>
      </c>
      <c r="AO102" s="312"/>
      <c r="AP102" s="312"/>
      <c r="AQ102" s="38"/>
      <c r="AR102" s="39"/>
      <c r="AS102" s="117">
        <v>0</v>
      </c>
      <c r="AT102" s="118" t="s">
        <v>99</v>
      </c>
      <c r="AU102" s="118" t="s">
        <v>46</v>
      </c>
      <c r="AV102" s="119">
        <f>ROUND(IF(AU102="základní",AG102*L32,IF(AU102="snížená",AG102*L33,0)), 2)</f>
        <v>0</v>
      </c>
      <c r="AW102" s="36"/>
      <c r="AX102" s="36"/>
      <c r="AY102" s="36"/>
      <c r="AZ102" s="36"/>
      <c r="BA102" s="36"/>
      <c r="BB102" s="36"/>
      <c r="BC102" s="36"/>
      <c r="BD102" s="36"/>
      <c r="BE102" s="36"/>
      <c r="BV102" s="18" t="s">
        <v>102</v>
      </c>
      <c r="BY102" s="116">
        <f>IF(AU102="základní",AV102,0)</f>
        <v>0</v>
      </c>
      <c r="BZ102" s="116">
        <f>IF(AU102="snížená",AV102,0)</f>
        <v>0</v>
      </c>
      <c r="CA102" s="116">
        <v>0</v>
      </c>
      <c r="CB102" s="116">
        <v>0</v>
      </c>
      <c r="CC102" s="116">
        <v>0</v>
      </c>
      <c r="CD102" s="116">
        <f>IF(AU102="základní",AG102,0)</f>
        <v>0</v>
      </c>
      <c r="CE102" s="116">
        <f>IF(AU102="snížená",AG102,0)</f>
        <v>0</v>
      </c>
      <c r="CF102" s="116">
        <f>IF(AU102="zákl. přenesená",AG102,0)</f>
        <v>0</v>
      </c>
      <c r="CG102" s="116">
        <f>IF(AU102="sníž. přenesená",AG102,0)</f>
        <v>0</v>
      </c>
      <c r="CH102" s="116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pans="1:89" s="2" customFormat="1" ht="10.9" customHeight="1" x14ac:dyDescent="0.2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9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pans="1:89" s="2" customFormat="1" ht="30" customHeight="1" x14ac:dyDescent="0.2">
      <c r="A104" s="36"/>
      <c r="B104" s="37"/>
      <c r="C104" s="120" t="s">
        <v>103</v>
      </c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324">
        <f>ROUND(AG94 + AG98, 2)</f>
        <v>0</v>
      </c>
      <c r="AH104" s="324"/>
      <c r="AI104" s="324"/>
      <c r="AJ104" s="324"/>
      <c r="AK104" s="324"/>
      <c r="AL104" s="324"/>
      <c r="AM104" s="324"/>
      <c r="AN104" s="324">
        <f>ROUND(AN94 + AN98, 2)</f>
        <v>0</v>
      </c>
      <c r="AO104" s="324"/>
      <c r="AP104" s="324"/>
      <c r="AQ104" s="121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  <row r="105" spans="1:89" s="2" customFormat="1" ht="6.95" customHeight="1" x14ac:dyDescent="0.2">
      <c r="A105" s="36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39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</sheetData>
  <sheetProtection password="CC35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22-2020-Zst - Realizace z...'!C2" display="/"/>
    <hyperlink ref="A96" location="'22-2020-Dk - Akumulace d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4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8" t="s">
        <v>90</v>
      </c>
      <c r="AZ2" s="123" t="s">
        <v>104</v>
      </c>
      <c r="BA2" s="123" t="s">
        <v>104</v>
      </c>
      <c r="BB2" s="123" t="s">
        <v>105</v>
      </c>
      <c r="BC2" s="123" t="s">
        <v>106</v>
      </c>
      <c r="BD2" s="123" t="s">
        <v>91</v>
      </c>
    </row>
    <row r="3" spans="1:56" s="1" customFormat="1" ht="6.95" customHeight="1" x14ac:dyDescent="0.2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91</v>
      </c>
      <c r="AZ3" s="123" t="s">
        <v>107</v>
      </c>
      <c r="BA3" s="123" t="s">
        <v>108</v>
      </c>
      <c r="BB3" s="123" t="s">
        <v>109</v>
      </c>
      <c r="BC3" s="123" t="s">
        <v>110</v>
      </c>
      <c r="BD3" s="123" t="s">
        <v>91</v>
      </c>
    </row>
    <row r="4" spans="1:56" s="1" customFormat="1" ht="24.95" customHeight="1" x14ac:dyDescent="0.2">
      <c r="B4" s="21"/>
      <c r="D4" s="126" t="s">
        <v>111</v>
      </c>
      <c r="L4" s="21"/>
      <c r="M4" s="127" t="s">
        <v>10</v>
      </c>
      <c r="AT4" s="18" t="s">
        <v>4</v>
      </c>
      <c r="AZ4" s="123" t="s">
        <v>112</v>
      </c>
      <c r="BA4" s="123" t="s">
        <v>113</v>
      </c>
      <c r="BB4" s="123" t="s">
        <v>109</v>
      </c>
      <c r="BC4" s="123" t="s">
        <v>114</v>
      </c>
      <c r="BD4" s="123" t="s">
        <v>91</v>
      </c>
    </row>
    <row r="5" spans="1:56" s="1" customFormat="1" ht="6.95" customHeight="1" x14ac:dyDescent="0.2">
      <c r="B5" s="21"/>
      <c r="L5" s="21"/>
      <c r="AZ5" s="123" t="s">
        <v>115</v>
      </c>
      <c r="BA5" s="123" t="s">
        <v>116</v>
      </c>
      <c r="BB5" s="123" t="s">
        <v>109</v>
      </c>
      <c r="BC5" s="123" t="s">
        <v>117</v>
      </c>
      <c r="BD5" s="123" t="s">
        <v>91</v>
      </c>
    </row>
    <row r="6" spans="1:56" s="1" customFormat="1" ht="12" customHeight="1" x14ac:dyDescent="0.2">
      <c r="B6" s="21"/>
      <c r="D6" s="128" t="s">
        <v>16</v>
      </c>
      <c r="L6" s="21"/>
      <c r="AZ6" s="123" t="s">
        <v>118</v>
      </c>
      <c r="BA6" s="123" t="s">
        <v>119</v>
      </c>
      <c r="BB6" s="123" t="s">
        <v>109</v>
      </c>
      <c r="BC6" s="123" t="s">
        <v>120</v>
      </c>
      <c r="BD6" s="123" t="s">
        <v>121</v>
      </c>
    </row>
    <row r="7" spans="1:56" s="1" customFormat="1" ht="26.25" customHeight="1" x14ac:dyDescent="0.2">
      <c r="B7" s="21"/>
      <c r="E7" s="349" t="str">
        <f>'Rekapitulace stavby'!K6</f>
        <v>Nové zelené střechy na objektu ZŠ Gen.Janouška,akumulace dešťové vody</v>
      </c>
      <c r="F7" s="350"/>
      <c r="G7" s="350"/>
      <c r="H7" s="350"/>
      <c r="L7" s="21"/>
      <c r="AZ7" s="123" t="s">
        <v>122</v>
      </c>
      <c r="BA7" s="123" t="s">
        <v>122</v>
      </c>
      <c r="BB7" s="123" t="s">
        <v>123</v>
      </c>
      <c r="BC7" s="123" t="s">
        <v>124</v>
      </c>
      <c r="BD7" s="123" t="s">
        <v>91</v>
      </c>
    </row>
    <row r="8" spans="1:56" s="2" customFormat="1" ht="12" customHeight="1" x14ac:dyDescent="0.2">
      <c r="A8" s="36"/>
      <c r="B8" s="39"/>
      <c r="C8" s="36"/>
      <c r="D8" s="128" t="s">
        <v>125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23" t="s">
        <v>126</v>
      </c>
      <c r="BA8" s="123" t="s">
        <v>127</v>
      </c>
      <c r="BB8" s="123" t="s">
        <v>105</v>
      </c>
      <c r="BC8" s="123" t="s">
        <v>128</v>
      </c>
      <c r="BD8" s="123" t="s">
        <v>91</v>
      </c>
    </row>
    <row r="9" spans="1:56" s="2" customFormat="1" ht="16.5" customHeight="1" x14ac:dyDescent="0.2">
      <c r="A9" s="36"/>
      <c r="B9" s="39"/>
      <c r="C9" s="36"/>
      <c r="D9" s="36"/>
      <c r="E9" s="351" t="s">
        <v>129</v>
      </c>
      <c r="F9" s="352"/>
      <c r="G9" s="352"/>
      <c r="H9" s="352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23" t="s">
        <v>130</v>
      </c>
      <c r="BA9" s="123" t="s">
        <v>131</v>
      </c>
      <c r="BB9" s="123" t="s">
        <v>109</v>
      </c>
      <c r="BC9" s="123" t="s">
        <v>132</v>
      </c>
      <c r="BD9" s="123" t="s">
        <v>91</v>
      </c>
    </row>
    <row r="10" spans="1:56" s="2" customFormat="1" x14ac:dyDescent="0.2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23" t="s">
        <v>133</v>
      </c>
      <c r="BA10" s="123" t="s">
        <v>134</v>
      </c>
      <c r="BB10" s="123" t="s">
        <v>109</v>
      </c>
      <c r="BC10" s="123" t="s">
        <v>135</v>
      </c>
      <c r="BD10" s="123" t="s">
        <v>91</v>
      </c>
    </row>
    <row r="11" spans="1:56" s="2" customFormat="1" ht="12" customHeight="1" x14ac:dyDescent="0.2">
      <c r="A11" s="36"/>
      <c r="B11" s="39"/>
      <c r="C11" s="36"/>
      <c r="D11" s="128" t="s">
        <v>18</v>
      </c>
      <c r="E11" s="36"/>
      <c r="F11" s="129" t="s">
        <v>1</v>
      </c>
      <c r="G11" s="36"/>
      <c r="H11" s="36"/>
      <c r="I11" s="128" t="s">
        <v>19</v>
      </c>
      <c r="J11" s="129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23" t="s">
        <v>136</v>
      </c>
      <c r="BA11" s="123" t="s">
        <v>137</v>
      </c>
      <c r="BB11" s="123" t="s">
        <v>109</v>
      </c>
      <c r="BC11" s="123" t="s">
        <v>138</v>
      </c>
      <c r="BD11" s="123" t="s">
        <v>91</v>
      </c>
    </row>
    <row r="12" spans="1:56" s="2" customFormat="1" ht="12" customHeight="1" x14ac:dyDescent="0.2">
      <c r="A12" s="36"/>
      <c r="B12" s="39"/>
      <c r="C12" s="36"/>
      <c r="D12" s="128" t="s">
        <v>20</v>
      </c>
      <c r="E12" s="36"/>
      <c r="F12" s="129" t="s">
        <v>21</v>
      </c>
      <c r="G12" s="36"/>
      <c r="H12" s="36"/>
      <c r="I12" s="128" t="s">
        <v>22</v>
      </c>
      <c r="J12" s="130" t="str">
        <f>'Rekapitulace stavby'!AN8</f>
        <v>8. 5. 2021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23" t="s">
        <v>139</v>
      </c>
      <c r="BA12" s="123" t="s">
        <v>140</v>
      </c>
      <c r="BB12" s="123" t="s">
        <v>109</v>
      </c>
      <c r="BC12" s="123" t="s">
        <v>141</v>
      </c>
      <c r="BD12" s="123" t="s">
        <v>91</v>
      </c>
    </row>
    <row r="13" spans="1:56" s="2" customFormat="1" ht="10.9" customHeight="1" x14ac:dyDescent="0.2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23" t="s">
        <v>142</v>
      </c>
      <c r="BA13" s="123" t="s">
        <v>143</v>
      </c>
      <c r="BB13" s="123" t="s">
        <v>109</v>
      </c>
      <c r="BC13" s="123" t="s">
        <v>144</v>
      </c>
      <c r="BD13" s="123" t="s">
        <v>91</v>
      </c>
    </row>
    <row r="14" spans="1:56" s="2" customFormat="1" ht="12" customHeight="1" x14ac:dyDescent="0.2">
      <c r="A14" s="36"/>
      <c r="B14" s="39"/>
      <c r="C14" s="36"/>
      <c r="D14" s="128" t="s">
        <v>24</v>
      </c>
      <c r="E14" s="36"/>
      <c r="F14" s="36"/>
      <c r="G14" s="36"/>
      <c r="H14" s="36"/>
      <c r="I14" s="128" t="s">
        <v>25</v>
      </c>
      <c r="J14" s="129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23" t="s">
        <v>145</v>
      </c>
      <c r="BA14" s="123" t="s">
        <v>146</v>
      </c>
      <c r="BB14" s="123" t="s">
        <v>109</v>
      </c>
      <c r="BC14" s="123" t="s">
        <v>147</v>
      </c>
      <c r="BD14" s="123" t="s">
        <v>91</v>
      </c>
    </row>
    <row r="15" spans="1:56" s="2" customFormat="1" ht="18" customHeight="1" x14ac:dyDescent="0.2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 x14ac:dyDescent="0.2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39"/>
      <c r="C18" s="36"/>
      <c r="D18" s="36"/>
      <c r="E18" s="353" t="str">
        <f>'Rekapitulace stavby'!E14</f>
        <v>Vyplň údaj</v>
      </c>
      <c r="F18" s="354"/>
      <c r="G18" s="354"/>
      <c r="H18" s="354"/>
      <c r="I18" s="128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25</v>
      </c>
      <c r="J20" s="129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39"/>
      <c r="C21" s="36"/>
      <c r="D21" s="36"/>
      <c r="E21" s="129" t="s">
        <v>33</v>
      </c>
      <c r="F21" s="36"/>
      <c r="G21" s="36"/>
      <c r="H21" s="36"/>
      <c r="I21" s="128" t="s">
        <v>28</v>
      </c>
      <c r="J21" s="129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39"/>
      <c r="C23" s="36"/>
      <c r="D23" s="128" t="s">
        <v>35</v>
      </c>
      <c r="E23" s="36"/>
      <c r="F23" s="36"/>
      <c r="G23" s="36"/>
      <c r="H23" s="36"/>
      <c r="I23" s="128" t="s">
        <v>25</v>
      </c>
      <c r="J23" s="129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39"/>
      <c r="C24" s="36"/>
      <c r="D24" s="36"/>
      <c r="E24" s="129" t="s">
        <v>37</v>
      </c>
      <c r="F24" s="36"/>
      <c r="G24" s="36"/>
      <c r="H24" s="36"/>
      <c r="I24" s="128" t="s">
        <v>28</v>
      </c>
      <c r="J24" s="129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39"/>
      <c r="C26" s="36"/>
      <c r="D26" s="128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31"/>
      <c r="B27" s="132"/>
      <c r="C27" s="131"/>
      <c r="D27" s="131"/>
      <c r="E27" s="355" t="s">
        <v>1</v>
      </c>
      <c r="F27" s="355"/>
      <c r="G27" s="355"/>
      <c r="H27" s="35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 x14ac:dyDescent="0.2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 x14ac:dyDescent="0.2">
      <c r="A30" s="36"/>
      <c r="B30" s="39"/>
      <c r="C30" s="36"/>
      <c r="D30" s="129" t="s">
        <v>148</v>
      </c>
      <c r="E30" s="36"/>
      <c r="F30" s="36"/>
      <c r="G30" s="36"/>
      <c r="H30" s="36"/>
      <c r="I30" s="36"/>
      <c r="J30" s="135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 x14ac:dyDescent="0.2">
      <c r="A31" s="36"/>
      <c r="B31" s="39"/>
      <c r="C31" s="36"/>
      <c r="D31" s="136" t="s">
        <v>98</v>
      </c>
      <c r="E31" s="36"/>
      <c r="F31" s="36"/>
      <c r="G31" s="36"/>
      <c r="H31" s="36"/>
      <c r="I31" s="36"/>
      <c r="J31" s="135">
        <f>J118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 x14ac:dyDescent="0.2">
      <c r="A32" s="36"/>
      <c r="B32" s="39"/>
      <c r="C32" s="36"/>
      <c r="D32" s="137" t="s">
        <v>41</v>
      </c>
      <c r="E32" s="36"/>
      <c r="F32" s="36"/>
      <c r="G32" s="36"/>
      <c r="H32" s="36"/>
      <c r="I32" s="36"/>
      <c r="J32" s="138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 x14ac:dyDescent="0.2">
      <c r="A33" s="36"/>
      <c r="B33" s="39"/>
      <c r="C33" s="36"/>
      <c r="D33" s="134"/>
      <c r="E33" s="134"/>
      <c r="F33" s="134"/>
      <c r="G33" s="134"/>
      <c r="H33" s="134"/>
      <c r="I33" s="134"/>
      <c r="J33" s="134"/>
      <c r="K33" s="134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39"/>
      <c r="C34" s="36"/>
      <c r="D34" s="36"/>
      <c r="E34" s="36"/>
      <c r="F34" s="139" t="s">
        <v>43</v>
      </c>
      <c r="G34" s="36"/>
      <c r="H34" s="36"/>
      <c r="I34" s="139" t="s">
        <v>42</v>
      </c>
      <c r="J34" s="139" t="s">
        <v>44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 x14ac:dyDescent="0.2">
      <c r="A35" s="36"/>
      <c r="B35" s="39"/>
      <c r="C35" s="36"/>
      <c r="D35" s="140" t="s">
        <v>45</v>
      </c>
      <c r="E35" s="128" t="s">
        <v>46</v>
      </c>
      <c r="F35" s="141">
        <f>ROUND((SUM(BE118:BE125) + SUM(BE145:BE393)),  2)</f>
        <v>0</v>
      </c>
      <c r="G35" s="36"/>
      <c r="H35" s="36"/>
      <c r="I35" s="142">
        <v>0.21</v>
      </c>
      <c r="J35" s="141">
        <f>ROUND(((SUM(BE118:BE125) + SUM(BE145:BE393))*I35),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 x14ac:dyDescent="0.2">
      <c r="A36" s="36"/>
      <c r="B36" s="39"/>
      <c r="C36" s="36"/>
      <c r="D36" s="36"/>
      <c r="E36" s="128" t="s">
        <v>47</v>
      </c>
      <c r="F36" s="141">
        <f>ROUND((SUM(BF118:BF125) + SUM(BF145:BF393)),  2)</f>
        <v>0</v>
      </c>
      <c r="G36" s="36"/>
      <c r="H36" s="36"/>
      <c r="I36" s="142">
        <v>0.15</v>
      </c>
      <c r="J36" s="141">
        <f>ROUND(((SUM(BF118:BF125) + SUM(BF145:BF393))*I36),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39"/>
      <c r="C37" s="36"/>
      <c r="D37" s="36"/>
      <c r="E37" s="128" t="s">
        <v>48</v>
      </c>
      <c r="F37" s="141">
        <f>ROUND((SUM(BG118:BG125) + SUM(BG145:BG393)),  2)</f>
        <v>0</v>
      </c>
      <c r="G37" s="36"/>
      <c r="H37" s="36"/>
      <c r="I37" s="142">
        <v>0.21</v>
      </c>
      <c r="J37" s="14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 x14ac:dyDescent="0.2">
      <c r="A38" s="36"/>
      <c r="B38" s="39"/>
      <c r="C38" s="36"/>
      <c r="D38" s="36"/>
      <c r="E38" s="128" t="s">
        <v>49</v>
      </c>
      <c r="F38" s="141">
        <f>ROUND((SUM(BH118:BH125) + SUM(BH145:BH393)),  2)</f>
        <v>0</v>
      </c>
      <c r="G38" s="36"/>
      <c r="H38" s="36"/>
      <c r="I38" s="142">
        <v>0.15</v>
      </c>
      <c r="J38" s="141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 x14ac:dyDescent="0.2">
      <c r="A39" s="36"/>
      <c r="B39" s="39"/>
      <c r="C39" s="36"/>
      <c r="D39" s="36"/>
      <c r="E39" s="128" t="s">
        <v>50</v>
      </c>
      <c r="F39" s="141">
        <f>ROUND((SUM(BI118:BI125) + SUM(BI145:BI393)),  2)</f>
        <v>0</v>
      </c>
      <c r="G39" s="36"/>
      <c r="H39" s="36"/>
      <c r="I39" s="142">
        <v>0</v>
      </c>
      <c r="J39" s="141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 x14ac:dyDescent="0.2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 x14ac:dyDescent="0.2">
      <c r="A41" s="36"/>
      <c r="B41" s="39"/>
      <c r="C41" s="143"/>
      <c r="D41" s="144" t="s">
        <v>51</v>
      </c>
      <c r="E41" s="145"/>
      <c r="F41" s="145"/>
      <c r="G41" s="146" t="s">
        <v>52</v>
      </c>
      <c r="H41" s="147" t="s">
        <v>53</v>
      </c>
      <c r="I41" s="145"/>
      <c r="J41" s="148">
        <f>SUM(J32:J39)</f>
        <v>0</v>
      </c>
      <c r="K41" s="149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 x14ac:dyDescent="0.2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3"/>
      <c r="D50" s="150" t="s">
        <v>54</v>
      </c>
      <c r="E50" s="151"/>
      <c r="F50" s="151"/>
      <c r="G50" s="150" t="s">
        <v>55</v>
      </c>
      <c r="H50" s="151"/>
      <c r="I50" s="151"/>
      <c r="J50" s="151"/>
      <c r="K50" s="151"/>
      <c r="L50" s="5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6"/>
      <c r="B61" s="39"/>
      <c r="C61" s="36"/>
      <c r="D61" s="152" t="s">
        <v>56</v>
      </c>
      <c r="E61" s="153"/>
      <c r="F61" s="154" t="s">
        <v>57</v>
      </c>
      <c r="G61" s="152" t="s">
        <v>56</v>
      </c>
      <c r="H61" s="153"/>
      <c r="I61" s="153"/>
      <c r="J61" s="155" t="s">
        <v>57</v>
      </c>
      <c r="K61" s="153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6"/>
      <c r="B65" s="39"/>
      <c r="C65" s="36"/>
      <c r="D65" s="150" t="s">
        <v>58</v>
      </c>
      <c r="E65" s="156"/>
      <c r="F65" s="156"/>
      <c r="G65" s="150" t="s">
        <v>59</v>
      </c>
      <c r="H65" s="156"/>
      <c r="I65" s="156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6"/>
      <c r="B76" s="39"/>
      <c r="C76" s="36"/>
      <c r="D76" s="152" t="s">
        <v>56</v>
      </c>
      <c r="E76" s="153"/>
      <c r="F76" s="154" t="s">
        <v>57</v>
      </c>
      <c r="G76" s="152" t="s">
        <v>56</v>
      </c>
      <c r="H76" s="153"/>
      <c r="I76" s="153"/>
      <c r="J76" s="155" t="s">
        <v>57</v>
      </c>
      <c r="K76" s="153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 x14ac:dyDescent="0.2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 x14ac:dyDescent="0.2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 x14ac:dyDescent="0.2">
      <c r="A82" s="36"/>
      <c r="B82" s="37"/>
      <c r="C82" s="24" t="s">
        <v>149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 x14ac:dyDescent="0.2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26.25" customHeight="1" x14ac:dyDescent="0.2">
      <c r="A85" s="36"/>
      <c r="B85" s="37"/>
      <c r="C85" s="38"/>
      <c r="D85" s="38"/>
      <c r="E85" s="346" t="str">
        <f>E7</f>
        <v>Nové zelené střechy na objektu ZŠ Gen.Janouška,akumulace dešťové vody</v>
      </c>
      <c r="F85" s="347"/>
      <c r="G85" s="347"/>
      <c r="H85" s="347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 x14ac:dyDescent="0.2">
      <c r="A86" s="36"/>
      <c r="B86" s="37"/>
      <c r="C86" s="30" t="s">
        <v>125</v>
      </c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 x14ac:dyDescent="0.2">
      <c r="A87" s="36"/>
      <c r="B87" s="37"/>
      <c r="C87" s="38"/>
      <c r="D87" s="38"/>
      <c r="E87" s="299" t="str">
        <f>E9</f>
        <v>22/2020/Zst - Realizace zelených střech</v>
      </c>
      <c r="F87" s="348"/>
      <c r="G87" s="348"/>
      <c r="H87" s="348"/>
      <c r="I87" s="38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 x14ac:dyDescent="0.2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 x14ac:dyDescent="0.2">
      <c r="A89" s="36"/>
      <c r="B89" s="37"/>
      <c r="C89" s="30" t="s">
        <v>20</v>
      </c>
      <c r="D89" s="38"/>
      <c r="E89" s="38"/>
      <c r="F89" s="28" t="str">
        <f>F12</f>
        <v>Gen.Janouška 1006,Praha 14</v>
      </c>
      <c r="G89" s="38"/>
      <c r="H89" s="38"/>
      <c r="I89" s="30" t="s">
        <v>22</v>
      </c>
      <c r="J89" s="68" t="str">
        <f>IF(J12="","",J12)</f>
        <v>8. 5. 2021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 x14ac:dyDescent="0.2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 x14ac:dyDescent="0.2">
      <c r="A91" s="36"/>
      <c r="B91" s="37"/>
      <c r="C91" s="30" t="s">
        <v>24</v>
      </c>
      <c r="D91" s="38"/>
      <c r="E91" s="38"/>
      <c r="F91" s="28" t="str">
        <f>E15</f>
        <v>Městská část Praha 14</v>
      </c>
      <c r="G91" s="38"/>
      <c r="H91" s="38"/>
      <c r="I91" s="30" t="s">
        <v>31</v>
      </c>
      <c r="J91" s="33" t="str">
        <f>E21</f>
        <v>a3atelier s.r.o.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 x14ac:dyDescent="0.2">
      <c r="A92" s="36"/>
      <c r="B92" s="37"/>
      <c r="C92" s="30" t="s">
        <v>29</v>
      </c>
      <c r="D92" s="38"/>
      <c r="E92" s="38"/>
      <c r="F92" s="28" t="str">
        <f>IF(E18="","",E18)</f>
        <v>Vyplň údaj</v>
      </c>
      <c r="G92" s="38"/>
      <c r="H92" s="38"/>
      <c r="I92" s="30" t="s">
        <v>35</v>
      </c>
      <c r="J92" s="33" t="str">
        <f>E24</f>
        <v>Ing.Myšík Petr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 x14ac:dyDescent="0.2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 x14ac:dyDescent="0.2">
      <c r="A94" s="36"/>
      <c r="B94" s="37"/>
      <c r="C94" s="161" t="s">
        <v>150</v>
      </c>
      <c r="D94" s="121"/>
      <c r="E94" s="121"/>
      <c r="F94" s="121"/>
      <c r="G94" s="121"/>
      <c r="H94" s="121"/>
      <c r="I94" s="121"/>
      <c r="J94" s="162" t="s">
        <v>151</v>
      </c>
      <c r="K94" s="121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 x14ac:dyDescent="0.2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 x14ac:dyDescent="0.2">
      <c r="A96" s="36"/>
      <c r="B96" s="37"/>
      <c r="C96" s="163" t="s">
        <v>152</v>
      </c>
      <c r="D96" s="38"/>
      <c r="E96" s="38"/>
      <c r="F96" s="38"/>
      <c r="G96" s="38"/>
      <c r="H96" s="38"/>
      <c r="I96" s="38"/>
      <c r="J96" s="86">
        <f>J145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153</v>
      </c>
    </row>
    <row r="97" spans="2:12" s="9" customFormat="1" ht="24.95" customHeight="1" x14ac:dyDescent="0.2">
      <c r="B97" s="164"/>
      <c r="C97" s="165"/>
      <c r="D97" s="166" t="s">
        <v>154</v>
      </c>
      <c r="E97" s="167"/>
      <c r="F97" s="167"/>
      <c r="G97" s="167"/>
      <c r="H97" s="167"/>
      <c r="I97" s="167"/>
      <c r="J97" s="168">
        <f>J146</f>
        <v>0</v>
      </c>
      <c r="K97" s="165"/>
      <c r="L97" s="169"/>
    </row>
    <row r="98" spans="2:12" s="10" customFormat="1" ht="19.899999999999999" customHeight="1" x14ac:dyDescent="0.2">
      <c r="B98" s="170"/>
      <c r="C98" s="171"/>
      <c r="D98" s="172" t="s">
        <v>155</v>
      </c>
      <c r="E98" s="173"/>
      <c r="F98" s="173"/>
      <c r="G98" s="173"/>
      <c r="H98" s="173"/>
      <c r="I98" s="173"/>
      <c r="J98" s="174">
        <f>J147</f>
        <v>0</v>
      </c>
      <c r="K98" s="171"/>
      <c r="L98" s="175"/>
    </row>
    <row r="99" spans="2:12" s="10" customFormat="1" ht="19.899999999999999" customHeight="1" x14ac:dyDescent="0.2">
      <c r="B99" s="170"/>
      <c r="C99" s="171"/>
      <c r="D99" s="172" t="s">
        <v>156</v>
      </c>
      <c r="E99" s="173"/>
      <c r="F99" s="173"/>
      <c r="G99" s="173"/>
      <c r="H99" s="173"/>
      <c r="I99" s="173"/>
      <c r="J99" s="174">
        <f>J160</f>
        <v>0</v>
      </c>
      <c r="K99" s="171"/>
      <c r="L99" s="175"/>
    </row>
    <row r="100" spans="2:12" s="10" customFormat="1" ht="19.899999999999999" customHeight="1" x14ac:dyDescent="0.2">
      <c r="B100" s="170"/>
      <c r="C100" s="171"/>
      <c r="D100" s="172" t="s">
        <v>157</v>
      </c>
      <c r="E100" s="173"/>
      <c r="F100" s="173"/>
      <c r="G100" s="173"/>
      <c r="H100" s="173"/>
      <c r="I100" s="173"/>
      <c r="J100" s="174">
        <f>J194</f>
        <v>0</v>
      </c>
      <c r="K100" s="171"/>
      <c r="L100" s="175"/>
    </row>
    <row r="101" spans="2:12" s="10" customFormat="1" ht="19.899999999999999" customHeight="1" x14ac:dyDescent="0.2">
      <c r="B101" s="170"/>
      <c r="C101" s="171"/>
      <c r="D101" s="172" t="s">
        <v>158</v>
      </c>
      <c r="E101" s="173"/>
      <c r="F101" s="173"/>
      <c r="G101" s="173"/>
      <c r="H101" s="173"/>
      <c r="I101" s="173"/>
      <c r="J101" s="174">
        <f>J203</f>
        <v>0</v>
      </c>
      <c r="K101" s="171"/>
      <c r="L101" s="175"/>
    </row>
    <row r="102" spans="2:12" s="10" customFormat="1" ht="19.899999999999999" customHeight="1" x14ac:dyDescent="0.2">
      <c r="B102" s="170"/>
      <c r="C102" s="171"/>
      <c r="D102" s="172" t="s">
        <v>159</v>
      </c>
      <c r="E102" s="173"/>
      <c r="F102" s="173"/>
      <c r="G102" s="173"/>
      <c r="H102" s="173"/>
      <c r="I102" s="173"/>
      <c r="J102" s="174">
        <f>J212</f>
        <v>0</v>
      </c>
      <c r="K102" s="171"/>
      <c r="L102" s="175"/>
    </row>
    <row r="103" spans="2:12" s="9" customFormat="1" ht="24.95" customHeight="1" x14ac:dyDescent="0.2">
      <c r="B103" s="164"/>
      <c r="C103" s="165"/>
      <c r="D103" s="166" t="s">
        <v>160</v>
      </c>
      <c r="E103" s="167"/>
      <c r="F103" s="167"/>
      <c r="G103" s="167"/>
      <c r="H103" s="167"/>
      <c r="I103" s="167"/>
      <c r="J103" s="168">
        <f>J214</f>
        <v>0</v>
      </c>
      <c r="K103" s="165"/>
      <c r="L103" s="169"/>
    </row>
    <row r="104" spans="2:12" s="10" customFormat="1" ht="19.899999999999999" customHeight="1" x14ac:dyDescent="0.2">
      <c r="B104" s="170"/>
      <c r="C104" s="171"/>
      <c r="D104" s="172" t="s">
        <v>161</v>
      </c>
      <c r="E104" s="173"/>
      <c r="F104" s="173"/>
      <c r="G104" s="173"/>
      <c r="H104" s="173"/>
      <c r="I104" s="173"/>
      <c r="J104" s="174">
        <f>J215</f>
        <v>0</v>
      </c>
      <c r="K104" s="171"/>
      <c r="L104" s="175"/>
    </row>
    <row r="105" spans="2:12" s="10" customFormat="1" ht="19.899999999999999" customHeight="1" x14ac:dyDescent="0.2">
      <c r="B105" s="170"/>
      <c r="C105" s="171"/>
      <c r="D105" s="172" t="s">
        <v>162</v>
      </c>
      <c r="E105" s="173"/>
      <c r="F105" s="173"/>
      <c r="G105" s="173"/>
      <c r="H105" s="173"/>
      <c r="I105" s="173"/>
      <c r="J105" s="174">
        <f>J230</f>
        <v>0</v>
      </c>
      <c r="K105" s="171"/>
      <c r="L105" s="175"/>
    </row>
    <row r="106" spans="2:12" s="10" customFormat="1" ht="19.899999999999999" customHeight="1" x14ac:dyDescent="0.2">
      <c r="B106" s="170"/>
      <c r="C106" s="171"/>
      <c r="D106" s="172" t="s">
        <v>163</v>
      </c>
      <c r="E106" s="173"/>
      <c r="F106" s="173"/>
      <c r="G106" s="173"/>
      <c r="H106" s="173"/>
      <c r="I106" s="173"/>
      <c r="J106" s="174">
        <f>J293</f>
        <v>0</v>
      </c>
      <c r="K106" s="171"/>
      <c r="L106" s="175"/>
    </row>
    <row r="107" spans="2:12" s="10" customFormat="1" ht="19.899999999999999" customHeight="1" x14ac:dyDescent="0.2">
      <c r="B107" s="170"/>
      <c r="C107" s="171"/>
      <c r="D107" s="172" t="s">
        <v>164</v>
      </c>
      <c r="E107" s="173"/>
      <c r="F107" s="173"/>
      <c r="G107" s="173"/>
      <c r="H107" s="173"/>
      <c r="I107" s="173"/>
      <c r="J107" s="174">
        <f>J306</f>
        <v>0</v>
      </c>
      <c r="K107" s="171"/>
      <c r="L107" s="175"/>
    </row>
    <row r="108" spans="2:12" s="10" customFormat="1" ht="19.899999999999999" customHeight="1" x14ac:dyDescent="0.2">
      <c r="B108" s="170"/>
      <c r="C108" s="171"/>
      <c r="D108" s="172" t="s">
        <v>165</v>
      </c>
      <c r="E108" s="173"/>
      <c r="F108" s="173"/>
      <c r="G108" s="173"/>
      <c r="H108" s="173"/>
      <c r="I108" s="173"/>
      <c r="J108" s="174">
        <f>J310</f>
        <v>0</v>
      </c>
      <c r="K108" s="171"/>
      <c r="L108" s="175"/>
    </row>
    <row r="109" spans="2:12" s="10" customFormat="1" ht="19.899999999999999" customHeight="1" x14ac:dyDescent="0.2">
      <c r="B109" s="170"/>
      <c r="C109" s="171"/>
      <c r="D109" s="172" t="s">
        <v>166</v>
      </c>
      <c r="E109" s="173"/>
      <c r="F109" s="173"/>
      <c r="G109" s="173"/>
      <c r="H109" s="173"/>
      <c r="I109" s="173"/>
      <c r="J109" s="174">
        <f>J326</f>
        <v>0</v>
      </c>
      <c r="K109" s="171"/>
      <c r="L109" s="175"/>
    </row>
    <row r="110" spans="2:12" s="10" customFormat="1" ht="19.899999999999999" customHeight="1" x14ac:dyDescent="0.2">
      <c r="B110" s="170"/>
      <c r="C110" s="171"/>
      <c r="D110" s="172" t="s">
        <v>167</v>
      </c>
      <c r="E110" s="173"/>
      <c r="F110" s="173"/>
      <c r="G110" s="173"/>
      <c r="H110" s="173"/>
      <c r="I110" s="173"/>
      <c r="J110" s="174">
        <f>J332</f>
        <v>0</v>
      </c>
      <c r="K110" s="171"/>
      <c r="L110" s="175"/>
    </row>
    <row r="111" spans="2:12" s="10" customFormat="1" ht="19.899999999999999" customHeight="1" x14ac:dyDescent="0.2">
      <c r="B111" s="170"/>
      <c r="C111" s="171"/>
      <c r="D111" s="172" t="s">
        <v>168</v>
      </c>
      <c r="E111" s="173"/>
      <c r="F111" s="173"/>
      <c r="G111" s="173"/>
      <c r="H111" s="173"/>
      <c r="I111" s="173"/>
      <c r="J111" s="174">
        <f>J352</f>
        <v>0</v>
      </c>
      <c r="K111" s="171"/>
      <c r="L111" s="175"/>
    </row>
    <row r="112" spans="2:12" s="10" customFormat="1" ht="19.899999999999999" customHeight="1" x14ac:dyDescent="0.2">
      <c r="B112" s="170"/>
      <c r="C112" s="171"/>
      <c r="D112" s="172" t="s">
        <v>169</v>
      </c>
      <c r="E112" s="173"/>
      <c r="F112" s="173"/>
      <c r="G112" s="173"/>
      <c r="H112" s="173"/>
      <c r="I112" s="173"/>
      <c r="J112" s="174">
        <f>J379</f>
        <v>0</v>
      </c>
      <c r="K112" s="171"/>
      <c r="L112" s="175"/>
    </row>
    <row r="113" spans="1:65" s="9" customFormat="1" ht="24.95" customHeight="1" x14ac:dyDescent="0.2">
      <c r="B113" s="164"/>
      <c r="C113" s="165"/>
      <c r="D113" s="166" t="s">
        <v>170</v>
      </c>
      <c r="E113" s="167"/>
      <c r="F113" s="167"/>
      <c r="G113" s="167"/>
      <c r="H113" s="167"/>
      <c r="I113" s="167"/>
      <c r="J113" s="168">
        <f>J389</f>
        <v>0</v>
      </c>
      <c r="K113" s="165"/>
      <c r="L113" s="169"/>
    </row>
    <row r="114" spans="1:65" s="10" customFormat="1" ht="19.899999999999999" customHeight="1" x14ac:dyDescent="0.2">
      <c r="B114" s="170"/>
      <c r="C114" s="171"/>
      <c r="D114" s="172" t="s">
        <v>171</v>
      </c>
      <c r="E114" s="173"/>
      <c r="F114" s="173"/>
      <c r="G114" s="173"/>
      <c r="H114" s="173"/>
      <c r="I114" s="173"/>
      <c r="J114" s="174">
        <f>J390</f>
        <v>0</v>
      </c>
      <c r="K114" s="171"/>
      <c r="L114" s="175"/>
    </row>
    <row r="115" spans="1:65" s="10" customFormat="1" ht="19.899999999999999" customHeight="1" x14ac:dyDescent="0.2">
      <c r="B115" s="170"/>
      <c r="C115" s="171"/>
      <c r="D115" s="172" t="s">
        <v>172</v>
      </c>
      <c r="E115" s="173"/>
      <c r="F115" s="173"/>
      <c r="G115" s="173"/>
      <c r="H115" s="173"/>
      <c r="I115" s="173"/>
      <c r="J115" s="174">
        <f>J392</f>
        <v>0</v>
      </c>
      <c r="K115" s="171"/>
      <c r="L115" s="175"/>
    </row>
    <row r="116" spans="1:65" s="2" customFormat="1" ht="21.75" customHeight="1" x14ac:dyDescent="0.2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65" s="2" customFormat="1" ht="6.95" customHeight="1" x14ac:dyDescent="0.2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29.25" customHeight="1" x14ac:dyDescent="0.2">
      <c r="A118" s="36"/>
      <c r="B118" s="37"/>
      <c r="C118" s="163" t="s">
        <v>173</v>
      </c>
      <c r="D118" s="38"/>
      <c r="E118" s="38"/>
      <c r="F118" s="38"/>
      <c r="G118" s="38"/>
      <c r="H118" s="38"/>
      <c r="I118" s="38"/>
      <c r="J118" s="176">
        <f>ROUND(J119 + J120 + J121 + J122 + J123 + J124,2)</f>
        <v>0</v>
      </c>
      <c r="K118" s="38"/>
      <c r="L118" s="53"/>
      <c r="N118" s="177" t="s">
        <v>45</v>
      </c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18" customHeight="1" x14ac:dyDescent="0.2">
      <c r="A119" s="36"/>
      <c r="B119" s="37"/>
      <c r="C119" s="38"/>
      <c r="D119" s="321" t="s">
        <v>174</v>
      </c>
      <c r="E119" s="313"/>
      <c r="F119" s="313"/>
      <c r="G119" s="38"/>
      <c r="H119" s="38"/>
      <c r="I119" s="38"/>
      <c r="J119" s="112">
        <v>0</v>
      </c>
      <c r="K119" s="38"/>
      <c r="L119" s="178"/>
      <c r="M119" s="179"/>
      <c r="N119" s="180" t="s">
        <v>46</v>
      </c>
      <c r="O119" s="179"/>
      <c r="P119" s="179"/>
      <c r="Q119" s="179"/>
      <c r="R119" s="179"/>
      <c r="S119" s="181"/>
      <c r="T119" s="181"/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  <c r="AF119" s="179"/>
      <c r="AG119" s="179"/>
      <c r="AH119" s="179"/>
      <c r="AI119" s="179"/>
      <c r="AJ119" s="179"/>
      <c r="AK119" s="179"/>
      <c r="AL119" s="179"/>
      <c r="AM119" s="179"/>
      <c r="AN119" s="179"/>
      <c r="AO119" s="179"/>
      <c r="AP119" s="179"/>
      <c r="AQ119" s="179"/>
      <c r="AR119" s="179"/>
      <c r="AS119" s="179"/>
      <c r="AT119" s="179"/>
      <c r="AU119" s="179"/>
      <c r="AV119" s="179"/>
      <c r="AW119" s="179"/>
      <c r="AX119" s="179"/>
      <c r="AY119" s="182" t="s">
        <v>175</v>
      </c>
      <c r="AZ119" s="179"/>
      <c r="BA119" s="179"/>
      <c r="BB119" s="179"/>
      <c r="BC119" s="179"/>
      <c r="BD119" s="179"/>
      <c r="BE119" s="183">
        <f t="shared" ref="BE119:BE124" si="0">IF(N119="základní",J119,0)</f>
        <v>0</v>
      </c>
      <c r="BF119" s="183">
        <f t="shared" ref="BF119:BF124" si="1">IF(N119="snížená",J119,0)</f>
        <v>0</v>
      </c>
      <c r="BG119" s="183">
        <f t="shared" ref="BG119:BG124" si="2">IF(N119="zákl. přenesená",J119,0)</f>
        <v>0</v>
      </c>
      <c r="BH119" s="183">
        <f t="shared" ref="BH119:BH124" si="3">IF(N119="sníž. přenesená",J119,0)</f>
        <v>0</v>
      </c>
      <c r="BI119" s="183">
        <f t="shared" ref="BI119:BI124" si="4">IF(N119="nulová",J119,0)</f>
        <v>0</v>
      </c>
      <c r="BJ119" s="182" t="s">
        <v>89</v>
      </c>
      <c r="BK119" s="179"/>
      <c r="BL119" s="179"/>
      <c r="BM119" s="179"/>
    </row>
    <row r="120" spans="1:65" s="2" customFormat="1" ht="18" customHeight="1" x14ac:dyDescent="0.2">
      <c r="A120" s="36"/>
      <c r="B120" s="37"/>
      <c r="C120" s="38"/>
      <c r="D120" s="321" t="s">
        <v>176</v>
      </c>
      <c r="E120" s="313"/>
      <c r="F120" s="313"/>
      <c r="G120" s="38"/>
      <c r="H120" s="38"/>
      <c r="I120" s="38"/>
      <c r="J120" s="112">
        <v>0</v>
      </c>
      <c r="K120" s="38"/>
      <c r="L120" s="178"/>
      <c r="M120" s="179"/>
      <c r="N120" s="180" t="s">
        <v>46</v>
      </c>
      <c r="O120" s="179"/>
      <c r="P120" s="179"/>
      <c r="Q120" s="179"/>
      <c r="R120" s="179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79"/>
      <c r="AU120" s="179"/>
      <c r="AV120" s="179"/>
      <c r="AW120" s="179"/>
      <c r="AX120" s="179"/>
      <c r="AY120" s="182" t="s">
        <v>175</v>
      </c>
      <c r="AZ120" s="179"/>
      <c r="BA120" s="179"/>
      <c r="BB120" s="179"/>
      <c r="BC120" s="179"/>
      <c r="BD120" s="179"/>
      <c r="BE120" s="183">
        <f t="shared" si="0"/>
        <v>0</v>
      </c>
      <c r="BF120" s="183">
        <f t="shared" si="1"/>
        <v>0</v>
      </c>
      <c r="BG120" s="183">
        <f t="shared" si="2"/>
        <v>0</v>
      </c>
      <c r="BH120" s="183">
        <f t="shared" si="3"/>
        <v>0</v>
      </c>
      <c r="BI120" s="183">
        <f t="shared" si="4"/>
        <v>0</v>
      </c>
      <c r="BJ120" s="182" t="s">
        <v>89</v>
      </c>
      <c r="BK120" s="179"/>
      <c r="BL120" s="179"/>
      <c r="BM120" s="179"/>
    </row>
    <row r="121" spans="1:65" s="2" customFormat="1" ht="18" customHeight="1" x14ac:dyDescent="0.2">
      <c r="A121" s="36"/>
      <c r="B121" s="37"/>
      <c r="C121" s="38"/>
      <c r="D121" s="321" t="s">
        <v>177</v>
      </c>
      <c r="E121" s="313"/>
      <c r="F121" s="313"/>
      <c r="G121" s="38"/>
      <c r="H121" s="38"/>
      <c r="I121" s="38"/>
      <c r="J121" s="112">
        <v>0</v>
      </c>
      <c r="K121" s="38"/>
      <c r="L121" s="178"/>
      <c r="M121" s="179"/>
      <c r="N121" s="180" t="s">
        <v>46</v>
      </c>
      <c r="O121" s="179"/>
      <c r="P121" s="179"/>
      <c r="Q121" s="179"/>
      <c r="R121" s="179"/>
      <c r="S121" s="181"/>
      <c r="T121" s="181"/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  <c r="AF121" s="179"/>
      <c r="AG121" s="179"/>
      <c r="AH121" s="179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79"/>
      <c r="AU121" s="179"/>
      <c r="AV121" s="179"/>
      <c r="AW121" s="179"/>
      <c r="AX121" s="179"/>
      <c r="AY121" s="182" t="s">
        <v>175</v>
      </c>
      <c r="AZ121" s="179"/>
      <c r="BA121" s="179"/>
      <c r="BB121" s="179"/>
      <c r="BC121" s="179"/>
      <c r="BD121" s="179"/>
      <c r="BE121" s="183">
        <f t="shared" si="0"/>
        <v>0</v>
      </c>
      <c r="BF121" s="183">
        <f t="shared" si="1"/>
        <v>0</v>
      </c>
      <c r="BG121" s="183">
        <f t="shared" si="2"/>
        <v>0</v>
      </c>
      <c r="BH121" s="183">
        <f t="shared" si="3"/>
        <v>0</v>
      </c>
      <c r="BI121" s="183">
        <f t="shared" si="4"/>
        <v>0</v>
      </c>
      <c r="BJ121" s="182" t="s">
        <v>89</v>
      </c>
      <c r="BK121" s="179"/>
      <c r="BL121" s="179"/>
      <c r="BM121" s="179"/>
    </row>
    <row r="122" spans="1:65" s="2" customFormat="1" ht="18" customHeight="1" x14ac:dyDescent="0.2">
      <c r="A122" s="36"/>
      <c r="B122" s="37"/>
      <c r="C122" s="38"/>
      <c r="D122" s="321" t="s">
        <v>178</v>
      </c>
      <c r="E122" s="313"/>
      <c r="F122" s="313"/>
      <c r="G122" s="38"/>
      <c r="H122" s="38"/>
      <c r="I122" s="38"/>
      <c r="J122" s="112">
        <v>0</v>
      </c>
      <c r="K122" s="38"/>
      <c r="L122" s="178"/>
      <c r="M122" s="179"/>
      <c r="N122" s="180" t="s">
        <v>46</v>
      </c>
      <c r="O122" s="179"/>
      <c r="P122" s="179"/>
      <c r="Q122" s="179"/>
      <c r="R122" s="179"/>
      <c r="S122" s="181"/>
      <c r="T122" s="181"/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  <c r="AF122" s="179"/>
      <c r="AG122" s="179"/>
      <c r="AH122" s="179"/>
      <c r="AI122" s="179"/>
      <c r="AJ122" s="179"/>
      <c r="AK122" s="179"/>
      <c r="AL122" s="179"/>
      <c r="AM122" s="179"/>
      <c r="AN122" s="179"/>
      <c r="AO122" s="179"/>
      <c r="AP122" s="179"/>
      <c r="AQ122" s="179"/>
      <c r="AR122" s="179"/>
      <c r="AS122" s="179"/>
      <c r="AT122" s="179"/>
      <c r="AU122" s="179"/>
      <c r="AV122" s="179"/>
      <c r="AW122" s="179"/>
      <c r="AX122" s="179"/>
      <c r="AY122" s="182" t="s">
        <v>175</v>
      </c>
      <c r="AZ122" s="179"/>
      <c r="BA122" s="179"/>
      <c r="BB122" s="179"/>
      <c r="BC122" s="179"/>
      <c r="BD122" s="179"/>
      <c r="BE122" s="183">
        <f t="shared" si="0"/>
        <v>0</v>
      </c>
      <c r="BF122" s="183">
        <f t="shared" si="1"/>
        <v>0</v>
      </c>
      <c r="BG122" s="183">
        <f t="shared" si="2"/>
        <v>0</v>
      </c>
      <c r="BH122" s="183">
        <f t="shared" si="3"/>
        <v>0</v>
      </c>
      <c r="BI122" s="183">
        <f t="shared" si="4"/>
        <v>0</v>
      </c>
      <c r="BJ122" s="182" t="s">
        <v>89</v>
      </c>
      <c r="BK122" s="179"/>
      <c r="BL122" s="179"/>
      <c r="BM122" s="179"/>
    </row>
    <row r="123" spans="1:65" s="2" customFormat="1" ht="18" customHeight="1" x14ac:dyDescent="0.2">
      <c r="A123" s="36"/>
      <c r="B123" s="37"/>
      <c r="C123" s="38"/>
      <c r="D123" s="321" t="s">
        <v>179</v>
      </c>
      <c r="E123" s="313"/>
      <c r="F123" s="313"/>
      <c r="G123" s="38"/>
      <c r="H123" s="38"/>
      <c r="I123" s="38"/>
      <c r="J123" s="112">
        <v>0</v>
      </c>
      <c r="K123" s="38"/>
      <c r="L123" s="178"/>
      <c r="M123" s="179"/>
      <c r="N123" s="180" t="s">
        <v>46</v>
      </c>
      <c r="O123" s="179"/>
      <c r="P123" s="179"/>
      <c r="Q123" s="179"/>
      <c r="R123" s="179"/>
      <c r="S123" s="181"/>
      <c r="T123" s="181"/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  <c r="AF123" s="179"/>
      <c r="AG123" s="179"/>
      <c r="AH123" s="179"/>
      <c r="AI123" s="179"/>
      <c r="AJ123" s="179"/>
      <c r="AK123" s="179"/>
      <c r="AL123" s="179"/>
      <c r="AM123" s="179"/>
      <c r="AN123" s="179"/>
      <c r="AO123" s="179"/>
      <c r="AP123" s="179"/>
      <c r="AQ123" s="179"/>
      <c r="AR123" s="179"/>
      <c r="AS123" s="179"/>
      <c r="AT123" s="179"/>
      <c r="AU123" s="179"/>
      <c r="AV123" s="179"/>
      <c r="AW123" s="179"/>
      <c r="AX123" s="179"/>
      <c r="AY123" s="182" t="s">
        <v>175</v>
      </c>
      <c r="AZ123" s="179"/>
      <c r="BA123" s="179"/>
      <c r="BB123" s="179"/>
      <c r="BC123" s="179"/>
      <c r="BD123" s="179"/>
      <c r="BE123" s="183">
        <f t="shared" si="0"/>
        <v>0</v>
      </c>
      <c r="BF123" s="183">
        <f t="shared" si="1"/>
        <v>0</v>
      </c>
      <c r="BG123" s="183">
        <f t="shared" si="2"/>
        <v>0</v>
      </c>
      <c r="BH123" s="183">
        <f t="shared" si="3"/>
        <v>0</v>
      </c>
      <c r="BI123" s="183">
        <f t="shared" si="4"/>
        <v>0</v>
      </c>
      <c r="BJ123" s="182" t="s">
        <v>89</v>
      </c>
      <c r="BK123" s="179"/>
      <c r="BL123" s="179"/>
      <c r="BM123" s="179"/>
    </row>
    <row r="124" spans="1:65" s="2" customFormat="1" ht="18" customHeight="1" x14ac:dyDescent="0.2">
      <c r="A124" s="36"/>
      <c r="B124" s="37"/>
      <c r="C124" s="38"/>
      <c r="D124" s="111" t="s">
        <v>180</v>
      </c>
      <c r="E124" s="38"/>
      <c r="F124" s="38"/>
      <c r="G124" s="38"/>
      <c r="H124" s="38"/>
      <c r="I124" s="38"/>
      <c r="J124" s="112">
        <f>ROUND(J30*T124,2)</f>
        <v>0</v>
      </c>
      <c r="K124" s="38"/>
      <c r="L124" s="178"/>
      <c r="M124" s="179"/>
      <c r="N124" s="180" t="s">
        <v>46</v>
      </c>
      <c r="O124" s="179"/>
      <c r="P124" s="179"/>
      <c r="Q124" s="179"/>
      <c r="R124" s="179"/>
      <c r="S124" s="181"/>
      <c r="T124" s="181"/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  <c r="AF124" s="179"/>
      <c r="AG124" s="179"/>
      <c r="AH124" s="179"/>
      <c r="AI124" s="179"/>
      <c r="AJ124" s="179"/>
      <c r="AK124" s="179"/>
      <c r="AL124" s="179"/>
      <c r="AM124" s="179"/>
      <c r="AN124" s="179"/>
      <c r="AO124" s="179"/>
      <c r="AP124" s="179"/>
      <c r="AQ124" s="179"/>
      <c r="AR124" s="179"/>
      <c r="AS124" s="179"/>
      <c r="AT124" s="179"/>
      <c r="AU124" s="179"/>
      <c r="AV124" s="179"/>
      <c r="AW124" s="179"/>
      <c r="AX124" s="179"/>
      <c r="AY124" s="182" t="s">
        <v>181</v>
      </c>
      <c r="AZ124" s="179"/>
      <c r="BA124" s="179"/>
      <c r="BB124" s="179"/>
      <c r="BC124" s="179"/>
      <c r="BD124" s="179"/>
      <c r="BE124" s="183">
        <f t="shared" si="0"/>
        <v>0</v>
      </c>
      <c r="BF124" s="183">
        <f t="shared" si="1"/>
        <v>0</v>
      </c>
      <c r="BG124" s="183">
        <f t="shared" si="2"/>
        <v>0</v>
      </c>
      <c r="BH124" s="183">
        <f t="shared" si="3"/>
        <v>0</v>
      </c>
      <c r="BI124" s="183">
        <f t="shared" si="4"/>
        <v>0</v>
      </c>
      <c r="BJ124" s="182" t="s">
        <v>89</v>
      </c>
      <c r="BK124" s="179"/>
      <c r="BL124" s="179"/>
      <c r="BM124" s="179"/>
    </row>
    <row r="125" spans="1:65" s="2" customFormat="1" x14ac:dyDescent="0.2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pans="1:65" s="2" customFormat="1" ht="29.25" customHeight="1" x14ac:dyDescent="0.2">
      <c r="A126" s="36"/>
      <c r="B126" s="37"/>
      <c r="C126" s="120" t="s">
        <v>103</v>
      </c>
      <c r="D126" s="121"/>
      <c r="E126" s="121"/>
      <c r="F126" s="121"/>
      <c r="G126" s="121"/>
      <c r="H126" s="121"/>
      <c r="I126" s="121"/>
      <c r="J126" s="122">
        <f>ROUND(J96+J118,2)</f>
        <v>0</v>
      </c>
      <c r="K126" s="121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65" s="2" customFormat="1" ht="6.95" customHeight="1" x14ac:dyDescent="0.2">
      <c r="A127" s="36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31" spans="1:31" s="2" customFormat="1" ht="6.95" customHeight="1" x14ac:dyDescent="0.2">
      <c r="A131" s="36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31" s="2" customFormat="1" ht="24.95" customHeight="1" x14ac:dyDescent="0.2">
      <c r="A132" s="36"/>
      <c r="B132" s="37"/>
      <c r="C132" s="24" t="s">
        <v>182</v>
      </c>
      <c r="D132" s="38"/>
      <c r="E132" s="38"/>
      <c r="F132" s="38"/>
      <c r="G132" s="38"/>
      <c r="H132" s="38"/>
      <c r="I132" s="38"/>
      <c r="J132" s="38"/>
      <c r="K132" s="38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31" s="2" customFormat="1" ht="6.95" customHeight="1" x14ac:dyDescent="0.2">
      <c r="A133" s="36"/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31" s="2" customFormat="1" ht="12" customHeight="1" x14ac:dyDescent="0.2">
      <c r="A134" s="36"/>
      <c r="B134" s="37"/>
      <c r="C134" s="30" t="s">
        <v>16</v>
      </c>
      <c r="D134" s="38"/>
      <c r="E134" s="38"/>
      <c r="F134" s="38"/>
      <c r="G134" s="38"/>
      <c r="H134" s="38"/>
      <c r="I134" s="38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31" s="2" customFormat="1" ht="26.25" customHeight="1" x14ac:dyDescent="0.2">
      <c r="A135" s="36"/>
      <c r="B135" s="37"/>
      <c r="C135" s="38"/>
      <c r="D135" s="38"/>
      <c r="E135" s="346" t="str">
        <f>E7</f>
        <v>Nové zelené střechy na objektu ZŠ Gen.Janouška,akumulace dešťové vody</v>
      </c>
      <c r="F135" s="347"/>
      <c r="G135" s="347"/>
      <c r="H135" s="347"/>
      <c r="I135" s="38"/>
      <c r="J135" s="38"/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31" s="2" customFormat="1" ht="12" customHeight="1" x14ac:dyDescent="0.2">
      <c r="A136" s="36"/>
      <c r="B136" s="37"/>
      <c r="C136" s="30" t="s">
        <v>125</v>
      </c>
      <c r="D136" s="38"/>
      <c r="E136" s="38"/>
      <c r="F136" s="38"/>
      <c r="G136" s="38"/>
      <c r="H136" s="38"/>
      <c r="I136" s="38"/>
      <c r="J136" s="38"/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31" s="2" customFormat="1" ht="16.5" customHeight="1" x14ac:dyDescent="0.2">
      <c r="A137" s="36"/>
      <c r="B137" s="37"/>
      <c r="C137" s="38"/>
      <c r="D137" s="38"/>
      <c r="E137" s="299" t="str">
        <f>E9</f>
        <v>22/2020/Zst - Realizace zelených střech</v>
      </c>
      <c r="F137" s="348"/>
      <c r="G137" s="348"/>
      <c r="H137" s="348"/>
      <c r="I137" s="38"/>
      <c r="J137" s="38"/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31" s="2" customFormat="1" ht="6.95" customHeight="1" x14ac:dyDescent="0.2">
      <c r="A138" s="36"/>
      <c r="B138" s="37"/>
      <c r="C138" s="38"/>
      <c r="D138" s="38"/>
      <c r="E138" s="38"/>
      <c r="F138" s="38"/>
      <c r="G138" s="38"/>
      <c r="H138" s="38"/>
      <c r="I138" s="38"/>
      <c r="J138" s="38"/>
      <c r="K138" s="38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pans="1:31" s="2" customFormat="1" ht="12" customHeight="1" x14ac:dyDescent="0.2">
      <c r="A139" s="36"/>
      <c r="B139" s="37"/>
      <c r="C139" s="30" t="s">
        <v>20</v>
      </c>
      <c r="D139" s="38"/>
      <c r="E139" s="38"/>
      <c r="F139" s="28" t="str">
        <f>F12</f>
        <v>Gen.Janouška 1006,Praha 14</v>
      </c>
      <c r="G139" s="38"/>
      <c r="H139" s="38"/>
      <c r="I139" s="30" t="s">
        <v>22</v>
      </c>
      <c r="J139" s="68" t="str">
        <f>IF(J12="","",J12)</f>
        <v>8. 5. 2021</v>
      </c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31" s="2" customFormat="1" ht="6.95" customHeight="1" x14ac:dyDescent="0.2">
      <c r="A140" s="36"/>
      <c r="B140" s="37"/>
      <c r="C140" s="38"/>
      <c r="D140" s="38"/>
      <c r="E140" s="38"/>
      <c r="F140" s="38"/>
      <c r="G140" s="38"/>
      <c r="H140" s="38"/>
      <c r="I140" s="38"/>
      <c r="J140" s="38"/>
      <c r="K140" s="38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pans="1:31" s="2" customFormat="1" ht="15.2" customHeight="1" x14ac:dyDescent="0.2">
      <c r="A141" s="36"/>
      <c r="B141" s="37"/>
      <c r="C141" s="30" t="s">
        <v>24</v>
      </c>
      <c r="D141" s="38"/>
      <c r="E141" s="38"/>
      <c r="F141" s="28" t="str">
        <f>E15</f>
        <v>Městská část Praha 14</v>
      </c>
      <c r="G141" s="38"/>
      <c r="H141" s="38"/>
      <c r="I141" s="30" t="s">
        <v>31</v>
      </c>
      <c r="J141" s="33" t="str">
        <f>E21</f>
        <v>a3atelier s.r.o.</v>
      </c>
      <c r="K141" s="38"/>
      <c r="L141" s="53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spans="1:31" s="2" customFormat="1" ht="15.2" customHeight="1" x14ac:dyDescent="0.2">
      <c r="A142" s="36"/>
      <c r="B142" s="37"/>
      <c r="C142" s="30" t="s">
        <v>29</v>
      </c>
      <c r="D142" s="38"/>
      <c r="E142" s="38"/>
      <c r="F142" s="28" t="str">
        <f>IF(E18="","",E18)</f>
        <v>Vyplň údaj</v>
      </c>
      <c r="G142" s="38"/>
      <c r="H142" s="38"/>
      <c r="I142" s="30" t="s">
        <v>35</v>
      </c>
      <c r="J142" s="33" t="str">
        <f>E24</f>
        <v>Ing.Myšík Petr</v>
      </c>
      <c r="K142" s="38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pans="1:31" s="2" customFormat="1" ht="10.35" customHeight="1" x14ac:dyDescent="0.2">
      <c r="A143" s="36"/>
      <c r="B143" s="37"/>
      <c r="C143" s="38"/>
      <c r="D143" s="38"/>
      <c r="E143" s="38"/>
      <c r="F143" s="38"/>
      <c r="G143" s="38"/>
      <c r="H143" s="38"/>
      <c r="I143" s="38"/>
      <c r="J143" s="38"/>
      <c r="K143" s="38"/>
      <c r="L143" s="53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  <row r="144" spans="1:31" s="11" customFormat="1" ht="29.25" customHeight="1" x14ac:dyDescent="0.2">
      <c r="A144" s="184"/>
      <c r="B144" s="185"/>
      <c r="C144" s="186" t="s">
        <v>183</v>
      </c>
      <c r="D144" s="187" t="s">
        <v>66</v>
      </c>
      <c r="E144" s="187" t="s">
        <v>62</v>
      </c>
      <c r="F144" s="187" t="s">
        <v>63</v>
      </c>
      <c r="G144" s="187" t="s">
        <v>184</v>
      </c>
      <c r="H144" s="187" t="s">
        <v>185</v>
      </c>
      <c r="I144" s="187" t="s">
        <v>186</v>
      </c>
      <c r="J144" s="188" t="s">
        <v>151</v>
      </c>
      <c r="K144" s="189" t="s">
        <v>187</v>
      </c>
      <c r="L144" s="190"/>
      <c r="M144" s="77" t="s">
        <v>1</v>
      </c>
      <c r="N144" s="78" t="s">
        <v>45</v>
      </c>
      <c r="O144" s="78" t="s">
        <v>188</v>
      </c>
      <c r="P144" s="78" t="s">
        <v>189</v>
      </c>
      <c r="Q144" s="78" t="s">
        <v>190</v>
      </c>
      <c r="R144" s="78" t="s">
        <v>191</v>
      </c>
      <c r="S144" s="78" t="s">
        <v>192</v>
      </c>
      <c r="T144" s="79" t="s">
        <v>193</v>
      </c>
      <c r="U144" s="184"/>
      <c r="V144" s="184"/>
      <c r="W144" s="184"/>
      <c r="X144" s="184"/>
      <c r="Y144" s="184"/>
      <c r="Z144" s="184"/>
      <c r="AA144" s="184"/>
      <c r="AB144" s="184"/>
      <c r="AC144" s="184"/>
      <c r="AD144" s="184"/>
      <c r="AE144" s="184"/>
    </row>
    <row r="145" spans="1:65" s="2" customFormat="1" ht="22.9" customHeight="1" x14ac:dyDescent="0.25">
      <c r="A145" s="36"/>
      <c r="B145" s="37"/>
      <c r="C145" s="84" t="s">
        <v>194</v>
      </c>
      <c r="D145" s="38"/>
      <c r="E145" s="38"/>
      <c r="F145" s="38"/>
      <c r="G145" s="38"/>
      <c r="H145" s="38"/>
      <c r="I145" s="38"/>
      <c r="J145" s="191">
        <f>BK145</f>
        <v>0</v>
      </c>
      <c r="K145" s="38"/>
      <c r="L145" s="39"/>
      <c r="M145" s="80"/>
      <c r="N145" s="192"/>
      <c r="O145" s="81"/>
      <c r="P145" s="193">
        <f>P146+P214+P389</f>
        <v>0</v>
      </c>
      <c r="Q145" s="81"/>
      <c r="R145" s="193">
        <f>R146+R214+R389</f>
        <v>530.97188438000001</v>
      </c>
      <c r="S145" s="81"/>
      <c r="T145" s="194">
        <f>T146+T214+T389</f>
        <v>8.7683375399999992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8" t="s">
        <v>80</v>
      </c>
      <c r="AU145" s="18" t="s">
        <v>153</v>
      </c>
      <c r="BK145" s="195">
        <f>BK146+BK214+BK389</f>
        <v>0</v>
      </c>
    </row>
    <row r="146" spans="1:65" s="12" customFormat="1" ht="25.9" customHeight="1" x14ac:dyDescent="0.2">
      <c r="B146" s="196"/>
      <c r="C146" s="197"/>
      <c r="D146" s="198" t="s">
        <v>80</v>
      </c>
      <c r="E146" s="199" t="s">
        <v>195</v>
      </c>
      <c r="F146" s="199" t="s">
        <v>196</v>
      </c>
      <c r="G146" s="197"/>
      <c r="H146" s="197"/>
      <c r="I146" s="200"/>
      <c r="J146" s="201">
        <f>BK146</f>
        <v>0</v>
      </c>
      <c r="K146" s="197"/>
      <c r="L146" s="202"/>
      <c r="M146" s="203"/>
      <c r="N146" s="204"/>
      <c r="O146" s="204"/>
      <c r="P146" s="205">
        <f>P147+P160+P194+P203+P212</f>
        <v>0</v>
      </c>
      <c r="Q146" s="204"/>
      <c r="R146" s="205">
        <f>R147+R160+R194+R203+R212</f>
        <v>8.6706847000000007</v>
      </c>
      <c r="S146" s="204"/>
      <c r="T146" s="206">
        <f>T147+T160+T194+T203+T212</f>
        <v>0</v>
      </c>
      <c r="AR146" s="207" t="s">
        <v>89</v>
      </c>
      <c r="AT146" s="208" t="s">
        <v>80</v>
      </c>
      <c r="AU146" s="208" t="s">
        <v>81</v>
      </c>
      <c r="AY146" s="207" t="s">
        <v>197</v>
      </c>
      <c r="BK146" s="209">
        <f>BK147+BK160+BK194+BK203+BK212</f>
        <v>0</v>
      </c>
    </row>
    <row r="147" spans="1:65" s="12" customFormat="1" ht="22.9" customHeight="1" x14ac:dyDescent="0.2">
      <c r="B147" s="196"/>
      <c r="C147" s="197"/>
      <c r="D147" s="198" t="s">
        <v>80</v>
      </c>
      <c r="E147" s="210" t="s">
        <v>81</v>
      </c>
      <c r="F147" s="210" t="s">
        <v>198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SUM(P148:P159)</f>
        <v>0</v>
      </c>
      <c r="Q147" s="204"/>
      <c r="R147" s="205">
        <f>SUM(R148:R159)</f>
        <v>0</v>
      </c>
      <c r="S147" s="204"/>
      <c r="T147" s="206">
        <f>SUM(T148:T159)</f>
        <v>0</v>
      </c>
      <c r="AR147" s="207" t="s">
        <v>89</v>
      </c>
      <c r="AT147" s="208" t="s">
        <v>80</v>
      </c>
      <c r="AU147" s="208" t="s">
        <v>89</v>
      </c>
      <c r="AY147" s="207" t="s">
        <v>197</v>
      </c>
      <c r="BK147" s="209">
        <f>SUM(BK148:BK159)</f>
        <v>0</v>
      </c>
    </row>
    <row r="148" spans="1:65" s="2" customFormat="1" ht="24.2" customHeight="1" x14ac:dyDescent="0.2">
      <c r="A148" s="36"/>
      <c r="B148" s="37"/>
      <c r="C148" s="212" t="s">
        <v>89</v>
      </c>
      <c r="D148" s="212" t="s">
        <v>199</v>
      </c>
      <c r="E148" s="213" t="s">
        <v>200</v>
      </c>
      <c r="F148" s="214" t="s">
        <v>201</v>
      </c>
      <c r="G148" s="215" t="s">
        <v>202</v>
      </c>
      <c r="H148" s="216">
        <v>1</v>
      </c>
      <c r="I148" s="217"/>
      <c r="J148" s="218">
        <f>ROUND(I148*H148,2)</f>
        <v>0</v>
      </c>
      <c r="K148" s="219"/>
      <c r="L148" s="39"/>
      <c r="M148" s="220" t="s">
        <v>1</v>
      </c>
      <c r="N148" s="221" t="s">
        <v>46</v>
      </c>
      <c r="O148" s="73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4" t="s">
        <v>203</v>
      </c>
      <c r="AT148" s="224" t="s">
        <v>199</v>
      </c>
      <c r="AU148" s="224" t="s">
        <v>91</v>
      </c>
      <c r="AY148" s="18" t="s">
        <v>197</v>
      </c>
      <c r="BE148" s="116">
        <f>IF(N148="základní",J148,0)</f>
        <v>0</v>
      </c>
      <c r="BF148" s="116">
        <f>IF(N148="snížená",J148,0)</f>
        <v>0</v>
      </c>
      <c r="BG148" s="116">
        <f>IF(N148="zákl. přenesená",J148,0)</f>
        <v>0</v>
      </c>
      <c r="BH148" s="116">
        <f>IF(N148="sníž. přenesená",J148,0)</f>
        <v>0</v>
      </c>
      <c r="BI148" s="116">
        <f>IF(N148="nulová",J148,0)</f>
        <v>0</v>
      </c>
      <c r="BJ148" s="18" t="s">
        <v>89</v>
      </c>
      <c r="BK148" s="116">
        <f>ROUND(I148*H148,2)</f>
        <v>0</v>
      </c>
      <c r="BL148" s="18" t="s">
        <v>203</v>
      </c>
      <c r="BM148" s="224" t="s">
        <v>204</v>
      </c>
    </row>
    <row r="149" spans="1:65" s="13" customFormat="1" x14ac:dyDescent="0.2">
      <c r="B149" s="225"/>
      <c r="C149" s="226"/>
      <c r="D149" s="227" t="s">
        <v>205</v>
      </c>
      <c r="E149" s="228" t="s">
        <v>1</v>
      </c>
      <c r="F149" s="229" t="s">
        <v>206</v>
      </c>
      <c r="G149" s="226"/>
      <c r="H149" s="228" t="s">
        <v>1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AT149" s="235" t="s">
        <v>205</v>
      </c>
      <c r="AU149" s="235" t="s">
        <v>91</v>
      </c>
      <c r="AV149" s="13" t="s">
        <v>89</v>
      </c>
      <c r="AW149" s="13" t="s">
        <v>34</v>
      </c>
      <c r="AX149" s="13" t="s">
        <v>81</v>
      </c>
      <c r="AY149" s="235" t="s">
        <v>197</v>
      </c>
    </row>
    <row r="150" spans="1:65" s="14" customFormat="1" x14ac:dyDescent="0.2">
      <c r="B150" s="236"/>
      <c r="C150" s="237"/>
      <c r="D150" s="227" t="s">
        <v>205</v>
      </c>
      <c r="E150" s="238" t="s">
        <v>1</v>
      </c>
      <c r="F150" s="239" t="s">
        <v>89</v>
      </c>
      <c r="G150" s="237"/>
      <c r="H150" s="240">
        <v>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205</v>
      </c>
      <c r="AU150" s="246" t="s">
        <v>91</v>
      </c>
      <c r="AV150" s="14" t="s">
        <v>91</v>
      </c>
      <c r="AW150" s="14" t="s">
        <v>34</v>
      </c>
      <c r="AX150" s="14" t="s">
        <v>89</v>
      </c>
      <c r="AY150" s="246" t="s">
        <v>197</v>
      </c>
    </row>
    <row r="151" spans="1:65" s="2" customFormat="1" ht="14.45" customHeight="1" x14ac:dyDescent="0.2">
      <c r="A151" s="36"/>
      <c r="B151" s="37"/>
      <c r="C151" s="212" t="s">
        <v>91</v>
      </c>
      <c r="D151" s="212" t="s">
        <v>199</v>
      </c>
      <c r="E151" s="213" t="s">
        <v>207</v>
      </c>
      <c r="F151" s="214" t="s">
        <v>208</v>
      </c>
      <c r="G151" s="215" t="s">
        <v>202</v>
      </c>
      <c r="H151" s="216">
        <v>1</v>
      </c>
      <c r="I151" s="217"/>
      <c r="J151" s="218">
        <f>ROUND(I151*H151,2)</f>
        <v>0</v>
      </c>
      <c r="K151" s="219"/>
      <c r="L151" s="39"/>
      <c r="M151" s="220" t="s">
        <v>1</v>
      </c>
      <c r="N151" s="221" t="s">
        <v>46</v>
      </c>
      <c r="O151" s="73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4" t="s">
        <v>203</v>
      </c>
      <c r="AT151" s="224" t="s">
        <v>199</v>
      </c>
      <c r="AU151" s="224" t="s">
        <v>91</v>
      </c>
      <c r="AY151" s="18" t="s">
        <v>197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8" t="s">
        <v>89</v>
      </c>
      <c r="BK151" s="116">
        <f>ROUND(I151*H151,2)</f>
        <v>0</v>
      </c>
      <c r="BL151" s="18" t="s">
        <v>203</v>
      </c>
      <c r="BM151" s="224" t="s">
        <v>209</v>
      </c>
    </row>
    <row r="152" spans="1:65" s="13" customFormat="1" x14ac:dyDescent="0.2">
      <c r="B152" s="225"/>
      <c r="C152" s="226"/>
      <c r="D152" s="227" t="s">
        <v>205</v>
      </c>
      <c r="E152" s="228" t="s">
        <v>1</v>
      </c>
      <c r="F152" s="229" t="s">
        <v>210</v>
      </c>
      <c r="G152" s="226"/>
      <c r="H152" s="228" t="s">
        <v>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AT152" s="235" t="s">
        <v>205</v>
      </c>
      <c r="AU152" s="235" t="s">
        <v>91</v>
      </c>
      <c r="AV152" s="13" t="s">
        <v>89</v>
      </c>
      <c r="AW152" s="13" t="s">
        <v>34</v>
      </c>
      <c r="AX152" s="13" t="s">
        <v>81</v>
      </c>
      <c r="AY152" s="235" t="s">
        <v>197</v>
      </c>
    </row>
    <row r="153" spans="1:65" s="13" customFormat="1" x14ac:dyDescent="0.2">
      <c r="B153" s="225"/>
      <c r="C153" s="226"/>
      <c r="D153" s="227" t="s">
        <v>205</v>
      </c>
      <c r="E153" s="228" t="s">
        <v>1</v>
      </c>
      <c r="F153" s="229" t="s">
        <v>211</v>
      </c>
      <c r="G153" s="226"/>
      <c r="H153" s="228" t="s">
        <v>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205</v>
      </c>
      <c r="AU153" s="235" t="s">
        <v>91</v>
      </c>
      <c r="AV153" s="13" t="s">
        <v>89</v>
      </c>
      <c r="AW153" s="13" t="s">
        <v>34</v>
      </c>
      <c r="AX153" s="13" t="s">
        <v>81</v>
      </c>
      <c r="AY153" s="235" t="s">
        <v>197</v>
      </c>
    </row>
    <row r="154" spans="1:65" s="13" customFormat="1" x14ac:dyDescent="0.2">
      <c r="B154" s="225"/>
      <c r="C154" s="226"/>
      <c r="D154" s="227" t="s">
        <v>205</v>
      </c>
      <c r="E154" s="228" t="s">
        <v>1</v>
      </c>
      <c r="F154" s="229" t="s">
        <v>212</v>
      </c>
      <c r="G154" s="226"/>
      <c r="H154" s="228" t="s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205</v>
      </c>
      <c r="AU154" s="235" t="s">
        <v>91</v>
      </c>
      <c r="AV154" s="13" t="s">
        <v>89</v>
      </c>
      <c r="AW154" s="13" t="s">
        <v>34</v>
      </c>
      <c r="AX154" s="13" t="s">
        <v>81</v>
      </c>
      <c r="AY154" s="235" t="s">
        <v>197</v>
      </c>
    </row>
    <row r="155" spans="1:65" s="14" customFormat="1" x14ac:dyDescent="0.2">
      <c r="B155" s="236"/>
      <c r="C155" s="237"/>
      <c r="D155" s="227" t="s">
        <v>205</v>
      </c>
      <c r="E155" s="238" t="s">
        <v>1</v>
      </c>
      <c r="F155" s="239" t="s">
        <v>89</v>
      </c>
      <c r="G155" s="237"/>
      <c r="H155" s="240">
        <v>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AT155" s="246" t="s">
        <v>205</v>
      </c>
      <c r="AU155" s="246" t="s">
        <v>91</v>
      </c>
      <c r="AV155" s="14" t="s">
        <v>91</v>
      </c>
      <c r="AW155" s="14" t="s">
        <v>34</v>
      </c>
      <c r="AX155" s="14" t="s">
        <v>89</v>
      </c>
      <c r="AY155" s="246" t="s">
        <v>197</v>
      </c>
    </row>
    <row r="156" spans="1:65" s="2" customFormat="1" ht="14.45" customHeight="1" x14ac:dyDescent="0.2">
      <c r="A156" s="36"/>
      <c r="B156" s="37"/>
      <c r="C156" s="212" t="s">
        <v>121</v>
      </c>
      <c r="D156" s="212" t="s">
        <v>199</v>
      </c>
      <c r="E156" s="213" t="s">
        <v>213</v>
      </c>
      <c r="F156" s="214" t="s">
        <v>214</v>
      </c>
      <c r="G156" s="215" t="s">
        <v>202</v>
      </c>
      <c r="H156" s="216">
        <v>3</v>
      </c>
      <c r="I156" s="217"/>
      <c r="J156" s="218">
        <f>ROUND(I156*H156,2)</f>
        <v>0</v>
      </c>
      <c r="K156" s="219"/>
      <c r="L156" s="39"/>
      <c r="M156" s="220" t="s">
        <v>1</v>
      </c>
      <c r="N156" s="221" t="s">
        <v>46</v>
      </c>
      <c r="O156" s="73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4" t="s">
        <v>203</v>
      </c>
      <c r="AT156" s="224" t="s">
        <v>199</v>
      </c>
      <c r="AU156" s="224" t="s">
        <v>91</v>
      </c>
      <c r="AY156" s="18" t="s">
        <v>197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8" t="s">
        <v>89</v>
      </c>
      <c r="BK156" s="116">
        <f>ROUND(I156*H156,2)</f>
        <v>0</v>
      </c>
      <c r="BL156" s="18" t="s">
        <v>203</v>
      </c>
      <c r="BM156" s="224" t="s">
        <v>215</v>
      </c>
    </row>
    <row r="157" spans="1:65" s="13" customFormat="1" x14ac:dyDescent="0.2">
      <c r="B157" s="225"/>
      <c r="C157" s="226"/>
      <c r="D157" s="227" t="s">
        <v>205</v>
      </c>
      <c r="E157" s="228" t="s">
        <v>1</v>
      </c>
      <c r="F157" s="229" t="s">
        <v>216</v>
      </c>
      <c r="G157" s="226"/>
      <c r="H157" s="228" t="s">
        <v>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AT157" s="235" t="s">
        <v>205</v>
      </c>
      <c r="AU157" s="235" t="s">
        <v>91</v>
      </c>
      <c r="AV157" s="13" t="s">
        <v>89</v>
      </c>
      <c r="AW157" s="13" t="s">
        <v>34</v>
      </c>
      <c r="AX157" s="13" t="s">
        <v>81</v>
      </c>
      <c r="AY157" s="235" t="s">
        <v>197</v>
      </c>
    </row>
    <row r="158" spans="1:65" s="13" customFormat="1" x14ac:dyDescent="0.2">
      <c r="B158" s="225"/>
      <c r="C158" s="226"/>
      <c r="D158" s="227" t="s">
        <v>205</v>
      </c>
      <c r="E158" s="228" t="s">
        <v>1</v>
      </c>
      <c r="F158" s="229" t="s">
        <v>217</v>
      </c>
      <c r="G158" s="226"/>
      <c r="H158" s="228" t="s">
        <v>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205</v>
      </c>
      <c r="AU158" s="235" t="s">
        <v>91</v>
      </c>
      <c r="AV158" s="13" t="s">
        <v>89</v>
      </c>
      <c r="AW158" s="13" t="s">
        <v>34</v>
      </c>
      <c r="AX158" s="13" t="s">
        <v>81</v>
      </c>
      <c r="AY158" s="235" t="s">
        <v>197</v>
      </c>
    </row>
    <row r="159" spans="1:65" s="14" customFormat="1" x14ac:dyDescent="0.2">
      <c r="B159" s="236"/>
      <c r="C159" s="237"/>
      <c r="D159" s="227" t="s">
        <v>205</v>
      </c>
      <c r="E159" s="238" t="s">
        <v>1</v>
      </c>
      <c r="F159" s="239" t="s">
        <v>121</v>
      </c>
      <c r="G159" s="237"/>
      <c r="H159" s="240">
        <v>3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205</v>
      </c>
      <c r="AU159" s="246" t="s">
        <v>91</v>
      </c>
      <c r="AV159" s="14" t="s">
        <v>91</v>
      </c>
      <c r="AW159" s="14" t="s">
        <v>34</v>
      </c>
      <c r="AX159" s="14" t="s">
        <v>89</v>
      </c>
      <c r="AY159" s="246" t="s">
        <v>197</v>
      </c>
    </row>
    <row r="160" spans="1:65" s="12" customFormat="1" ht="22.9" customHeight="1" x14ac:dyDescent="0.2">
      <c r="B160" s="196"/>
      <c r="C160" s="197"/>
      <c r="D160" s="198" t="s">
        <v>80</v>
      </c>
      <c r="E160" s="210" t="s">
        <v>91</v>
      </c>
      <c r="F160" s="210" t="s">
        <v>218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SUM(P161:P193)</f>
        <v>0</v>
      </c>
      <c r="Q160" s="204"/>
      <c r="R160" s="205">
        <f>SUM(R161:R193)</f>
        <v>8.4039847000000005</v>
      </c>
      <c r="S160" s="204"/>
      <c r="T160" s="206">
        <f>SUM(T161:T193)</f>
        <v>0</v>
      </c>
      <c r="AR160" s="207" t="s">
        <v>89</v>
      </c>
      <c r="AT160" s="208" t="s">
        <v>80</v>
      </c>
      <c r="AU160" s="208" t="s">
        <v>89</v>
      </c>
      <c r="AY160" s="207" t="s">
        <v>197</v>
      </c>
      <c r="BK160" s="209">
        <f>SUM(BK161:BK193)</f>
        <v>0</v>
      </c>
    </row>
    <row r="161" spans="1:65" s="2" customFormat="1" ht="24.2" customHeight="1" x14ac:dyDescent="0.2">
      <c r="A161" s="36"/>
      <c r="B161" s="37"/>
      <c r="C161" s="212" t="s">
        <v>203</v>
      </c>
      <c r="D161" s="212" t="s">
        <v>199</v>
      </c>
      <c r="E161" s="213" t="s">
        <v>219</v>
      </c>
      <c r="F161" s="214" t="s">
        <v>220</v>
      </c>
      <c r="G161" s="215" t="s">
        <v>109</v>
      </c>
      <c r="H161" s="216">
        <v>17704.935000000001</v>
      </c>
      <c r="I161" s="217"/>
      <c r="J161" s="218">
        <f>ROUND(I161*H161,2)</f>
        <v>0</v>
      </c>
      <c r="K161" s="219"/>
      <c r="L161" s="39"/>
      <c r="M161" s="220" t="s">
        <v>1</v>
      </c>
      <c r="N161" s="221" t="s">
        <v>46</v>
      </c>
      <c r="O161" s="73"/>
      <c r="P161" s="222">
        <f>O161*H161</f>
        <v>0</v>
      </c>
      <c r="Q161" s="222">
        <v>1.3999999999999999E-4</v>
      </c>
      <c r="R161" s="222">
        <f>Q161*H161</f>
        <v>2.4786909000000001</v>
      </c>
      <c r="S161" s="222">
        <v>0</v>
      </c>
      <c r="T161" s="22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4" t="s">
        <v>203</v>
      </c>
      <c r="AT161" s="224" t="s">
        <v>199</v>
      </c>
      <c r="AU161" s="224" t="s">
        <v>91</v>
      </c>
      <c r="AY161" s="18" t="s">
        <v>197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8" t="s">
        <v>89</v>
      </c>
      <c r="BK161" s="116">
        <f>ROUND(I161*H161,2)</f>
        <v>0</v>
      </c>
      <c r="BL161" s="18" t="s">
        <v>203</v>
      </c>
      <c r="BM161" s="224" t="s">
        <v>221</v>
      </c>
    </row>
    <row r="162" spans="1:65" s="13" customFormat="1" x14ac:dyDescent="0.2">
      <c r="B162" s="225"/>
      <c r="C162" s="226"/>
      <c r="D162" s="227" t="s">
        <v>205</v>
      </c>
      <c r="E162" s="228" t="s">
        <v>1</v>
      </c>
      <c r="F162" s="229" t="s">
        <v>222</v>
      </c>
      <c r="G162" s="226"/>
      <c r="H162" s="228" t="s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205</v>
      </c>
      <c r="AU162" s="235" t="s">
        <v>91</v>
      </c>
      <c r="AV162" s="13" t="s">
        <v>89</v>
      </c>
      <c r="AW162" s="13" t="s">
        <v>34</v>
      </c>
      <c r="AX162" s="13" t="s">
        <v>81</v>
      </c>
      <c r="AY162" s="235" t="s">
        <v>197</v>
      </c>
    </row>
    <row r="163" spans="1:65" s="13" customFormat="1" x14ac:dyDescent="0.2">
      <c r="B163" s="225"/>
      <c r="C163" s="226"/>
      <c r="D163" s="227" t="s">
        <v>205</v>
      </c>
      <c r="E163" s="228" t="s">
        <v>1</v>
      </c>
      <c r="F163" s="229" t="s">
        <v>223</v>
      </c>
      <c r="G163" s="226"/>
      <c r="H163" s="228" t="s">
        <v>1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AT163" s="235" t="s">
        <v>205</v>
      </c>
      <c r="AU163" s="235" t="s">
        <v>91</v>
      </c>
      <c r="AV163" s="13" t="s">
        <v>89</v>
      </c>
      <c r="AW163" s="13" t="s">
        <v>34</v>
      </c>
      <c r="AX163" s="13" t="s">
        <v>81</v>
      </c>
      <c r="AY163" s="235" t="s">
        <v>197</v>
      </c>
    </row>
    <row r="164" spans="1:65" s="14" customFormat="1" x14ac:dyDescent="0.2">
      <c r="B164" s="236"/>
      <c r="C164" s="237"/>
      <c r="D164" s="227" t="s">
        <v>205</v>
      </c>
      <c r="E164" s="238" t="s">
        <v>1</v>
      </c>
      <c r="F164" s="239" t="s">
        <v>224</v>
      </c>
      <c r="G164" s="237"/>
      <c r="H164" s="240">
        <v>823.245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205</v>
      </c>
      <c r="AU164" s="246" t="s">
        <v>91</v>
      </c>
      <c r="AV164" s="14" t="s">
        <v>91</v>
      </c>
      <c r="AW164" s="14" t="s">
        <v>34</v>
      </c>
      <c r="AX164" s="14" t="s">
        <v>81</v>
      </c>
      <c r="AY164" s="246" t="s">
        <v>197</v>
      </c>
    </row>
    <row r="165" spans="1:65" s="13" customFormat="1" x14ac:dyDescent="0.2">
      <c r="B165" s="225"/>
      <c r="C165" s="226"/>
      <c r="D165" s="227" t="s">
        <v>205</v>
      </c>
      <c r="E165" s="228" t="s">
        <v>1</v>
      </c>
      <c r="F165" s="229" t="s">
        <v>225</v>
      </c>
      <c r="G165" s="226"/>
      <c r="H165" s="228" t="s">
        <v>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AT165" s="235" t="s">
        <v>205</v>
      </c>
      <c r="AU165" s="235" t="s">
        <v>91</v>
      </c>
      <c r="AV165" s="13" t="s">
        <v>89</v>
      </c>
      <c r="AW165" s="13" t="s">
        <v>34</v>
      </c>
      <c r="AX165" s="13" t="s">
        <v>81</v>
      </c>
      <c r="AY165" s="235" t="s">
        <v>197</v>
      </c>
    </row>
    <row r="166" spans="1:65" s="14" customFormat="1" x14ac:dyDescent="0.2">
      <c r="B166" s="236"/>
      <c r="C166" s="237"/>
      <c r="D166" s="227" t="s">
        <v>205</v>
      </c>
      <c r="E166" s="238" t="s">
        <v>1</v>
      </c>
      <c r="F166" s="239" t="s">
        <v>226</v>
      </c>
      <c r="G166" s="237"/>
      <c r="H166" s="240">
        <v>930.21799999999996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205</v>
      </c>
      <c r="AU166" s="246" t="s">
        <v>91</v>
      </c>
      <c r="AV166" s="14" t="s">
        <v>91</v>
      </c>
      <c r="AW166" s="14" t="s">
        <v>34</v>
      </c>
      <c r="AX166" s="14" t="s">
        <v>81</v>
      </c>
      <c r="AY166" s="246" t="s">
        <v>197</v>
      </c>
    </row>
    <row r="167" spans="1:65" s="13" customFormat="1" x14ac:dyDescent="0.2">
      <c r="B167" s="225"/>
      <c r="C167" s="226"/>
      <c r="D167" s="227" t="s">
        <v>205</v>
      </c>
      <c r="E167" s="228" t="s">
        <v>1</v>
      </c>
      <c r="F167" s="229" t="s">
        <v>227</v>
      </c>
      <c r="G167" s="226"/>
      <c r="H167" s="228" t="s">
        <v>1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AT167" s="235" t="s">
        <v>205</v>
      </c>
      <c r="AU167" s="235" t="s">
        <v>91</v>
      </c>
      <c r="AV167" s="13" t="s">
        <v>89</v>
      </c>
      <c r="AW167" s="13" t="s">
        <v>34</v>
      </c>
      <c r="AX167" s="13" t="s">
        <v>81</v>
      </c>
      <c r="AY167" s="235" t="s">
        <v>197</v>
      </c>
    </row>
    <row r="168" spans="1:65" s="14" customFormat="1" x14ac:dyDescent="0.2">
      <c r="B168" s="236"/>
      <c r="C168" s="237"/>
      <c r="D168" s="227" t="s">
        <v>205</v>
      </c>
      <c r="E168" s="238" t="s">
        <v>1</v>
      </c>
      <c r="F168" s="239" t="s">
        <v>228</v>
      </c>
      <c r="G168" s="237"/>
      <c r="H168" s="240">
        <v>779.58500000000004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205</v>
      </c>
      <c r="AU168" s="246" t="s">
        <v>91</v>
      </c>
      <c r="AV168" s="14" t="s">
        <v>91</v>
      </c>
      <c r="AW168" s="14" t="s">
        <v>34</v>
      </c>
      <c r="AX168" s="14" t="s">
        <v>81</v>
      </c>
      <c r="AY168" s="246" t="s">
        <v>197</v>
      </c>
    </row>
    <row r="169" spans="1:65" s="13" customFormat="1" x14ac:dyDescent="0.2">
      <c r="B169" s="225"/>
      <c r="C169" s="226"/>
      <c r="D169" s="227" t="s">
        <v>205</v>
      </c>
      <c r="E169" s="228" t="s">
        <v>1</v>
      </c>
      <c r="F169" s="229" t="s">
        <v>229</v>
      </c>
      <c r="G169" s="226"/>
      <c r="H169" s="228" t="s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205</v>
      </c>
      <c r="AU169" s="235" t="s">
        <v>91</v>
      </c>
      <c r="AV169" s="13" t="s">
        <v>89</v>
      </c>
      <c r="AW169" s="13" t="s">
        <v>34</v>
      </c>
      <c r="AX169" s="13" t="s">
        <v>81</v>
      </c>
      <c r="AY169" s="235" t="s">
        <v>197</v>
      </c>
    </row>
    <row r="170" spans="1:65" s="14" customFormat="1" x14ac:dyDescent="0.2">
      <c r="B170" s="236"/>
      <c r="C170" s="237"/>
      <c r="D170" s="227" t="s">
        <v>205</v>
      </c>
      <c r="E170" s="238" t="s">
        <v>1</v>
      </c>
      <c r="F170" s="239" t="s">
        <v>230</v>
      </c>
      <c r="G170" s="237"/>
      <c r="H170" s="240">
        <v>978.41800000000001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205</v>
      </c>
      <c r="AU170" s="246" t="s">
        <v>91</v>
      </c>
      <c r="AV170" s="14" t="s">
        <v>91</v>
      </c>
      <c r="AW170" s="14" t="s">
        <v>34</v>
      </c>
      <c r="AX170" s="14" t="s">
        <v>81</v>
      </c>
      <c r="AY170" s="246" t="s">
        <v>197</v>
      </c>
    </row>
    <row r="171" spans="1:65" s="13" customFormat="1" x14ac:dyDescent="0.2">
      <c r="B171" s="225"/>
      <c r="C171" s="226"/>
      <c r="D171" s="227" t="s">
        <v>205</v>
      </c>
      <c r="E171" s="228" t="s">
        <v>1</v>
      </c>
      <c r="F171" s="229" t="s">
        <v>231</v>
      </c>
      <c r="G171" s="226"/>
      <c r="H171" s="228" t="s">
        <v>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205</v>
      </c>
      <c r="AU171" s="235" t="s">
        <v>91</v>
      </c>
      <c r="AV171" s="13" t="s">
        <v>89</v>
      </c>
      <c r="AW171" s="13" t="s">
        <v>34</v>
      </c>
      <c r="AX171" s="13" t="s">
        <v>81</v>
      </c>
      <c r="AY171" s="235" t="s">
        <v>197</v>
      </c>
    </row>
    <row r="172" spans="1:65" s="14" customFormat="1" x14ac:dyDescent="0.2">
      <c r="B172" s="236"/>
      <c r="C172" s="237"/>
      <c r="D172" s="227" t="s">
        <v>205</v>
      </c>
      <c r="E172" s="238" t="s">
        <v>1</v>
      </c>
      <c r="F172" s="239" t="s">
        <v>232</v>
      </c>
      <c r="G172" s="237"/>
      <c r="H172" s="240">
        <v>703.846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205</v>
      </c>
      <c r="AU172" s="246" t="s">
        <v>91</v>
      </c>
      <c r="AV172" s="14" t="s">
        <v>91</v>
      </c>
      <c r="AW172" s="14" t="s">
        <v>34</v>
      </c>
      <c r="AX172" s="14" t="s">
        <v>81</v>
      </c>
      <c r="AY172" s="246" t="s">
        <v>197</v>
      </c>
    </row>
    <row r="173" spans="1:65" s="13" customFormat="1" x14ac:dyDescent="0.2">
      <c r="B173" s="225"/>
      <c r="C173" s="226"/>
      <c r="D173" s="227" t="s">
        <v>205</v>
      </c>
      <c r="E173" s="228" t="s">
        <v>1</v>
      </c>
      <c r="F173" s="229" t="s">
        <v>233</v>
      </c>
      <c r="G173" s="226"/>
      <c r="H173" s="228" t="s">
        <v>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205</v>
      </c>
      <c r="AU173" s="235" t="s">
        <v>91</v>
      </c>
      <c r="AV173" s="13" t="s">
        <v>89</v>
      </c>
      <c r="AW173" s="13" t="s">
        <v>34</v>
      </c>
      <c r="AX173" s="13" t="s">
        <v>81</v>
      </c>
      <c r="AY173" s="235" t="s">
        <v>197</v>
      </c>
    </row>
    <row r="174" spans="1:65" s="14" customFormat="1" x14ac:dyDescent="0.2">
      <c r="B174" s="236"/>
      <c r="C174" s="237"/>
      <c r="D174" s="227" t="s">
        <v>205</v>
      </c>
      <c r="E174" s="238" t="s">
        <v>1</v>
      </c>
      <c r="F174" s="239" t="s">
        <v>234</v>
      </c>
      <c r="G174" s="237"/>
      <c r="H174" s="240">
        <v>984.69399999999996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205</v>
      </c>
      <c r="AU174" s="246" t="s">
        <v>91</v>
      </c>
      <c r="AV174" s="14" t="s">
        <v>91</v>
      </c>
      <c r="AW174" s="14" t="s">
        <v>34</v>
      </c>
      <c r="AX174" s="14" t="s">
        <v>81</v>
      </c>
      <c r="AY174" s="246" t="s">
        <v>197</v>
      </c>
    </row>
    <row r="175" spans="1:65" s="14" customFormat="1" x14ac:dyDescent="0.2">
      <c r="B175" s="236"/>
      <c r="C175" s="237"/>
      <c r="D175" s="227" t="s">
        <v>205</v>
      </c>
      <c r="E175" s="238" t="s">
        <v>1</v>
      </c>
      <c r="F175" s="239" t="s">
        <v>235</v>
      </c>
      <c r="G175" s="237"/>
      <c r="H175" s="240">
        <v>-418.07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205</v>
      </c>
      <c r="AU175" s="246" t="s">
        <v>91</v>
      </c>
      <c r="AV175" s="14" t="s">
        <v>91</v>
      </c>
      <c r="AW175" s="14" t="s">
        <v>34</v>
      </c>
      <c r="AX175" s="14" t="s">
        <v>81</v>
      </c>
      <c r="AY175" s="246" t="s">
        <v>197</v>
      </c>
    </row>
    <row r="176" spans="1:65" s="15" customFormat="1" x14ac:dyDescent="0.2">
      <c r="B176" s="247"/>
      <c r="C176" s="248"/>
      <c r="D176" s="227" t="s">
        <v>205</v>
      </c>
      <c r="E176" s="249" t="s">
        <v>133</v>
      </c>
      <c r="F176" s="250" t="s">
        <v>236</v>
      </c>
      <c r="G176" s="248"/>
      <c r="H176" s="251">
        <v>4781.9359999999997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205</v>
      </c>
      <c r="AU176" s="257" t="s">
        <v>91</v>
      </c>
      <c r="AV176" s="15" t="s">
        <v>121</v>
      </c>
      <c r="AW176" s="15" t="s">
        <v>34</v>
      </c>
      <c r="AX176" s="15" t="s">
        <v>81</v>
      </c>
      <c r="AY176" s="257" t="s">
        <v>197</v>
      </c>
    </row>
    <row r="177" spans="1:65" s="13" customFormat="1" x14ac:dyDescent="0.2">
      <c r="B177" s="225"/>
      <c r="C177" s="226"/>
      <c r="D177" s="227" t="s">
        <v>205</v>
      </c>
      <c r="E177" s="228" t="s">
        <v>1</v>
      </c>
      <c r="F177" s="229" t="s">
        <v>237</v>
      </c>
      <c r="G177" s="226"/>
      <c r="H177" s="228" t="s">
        <v>1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AT177" s="235" t="s">
        <v>205</v>
      </c>
      <c r="AU177" s="235" t="s">
        <v>91</v>
      </c>
      <c r="AV177" s="13" t="s">
        <v>89</v>
      </c>
      <c r="AW177" s="13" t="s">
        <v>34</v>
      </c>
      <c r="AX177" s="13" t="s">
        <v>81</v>
      </c>
      <c r="AY177" s="235" t="s">
        <v>197</v>
      </c>
    </row>
    <row r="178" spans="1:65" s="14" customFormat="1" x14ac:dyDescent="0.2">
      <c r="B178" s="236"/>
      <c r="C178" s="237"/>
      <c r="D178" s="227" t="s">
        <v>205</v>
      </c>
      <c r="E178" s="238" t="s">
        <v>1</v>
      </c>
      <c r="F178" s="239" t="s">
        <v>238</v>
      </c>
      <c r="G178" s="237"/>
      <c r="H178" s="240">
        <v>1176.5329999999999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AT178" s="246" t="s">
        <v>205</v>
      </c>
      <c r="AU178" s="246" t="s">
        <v>91</v>
      </c>
      <c r="AV178" s="14" t="s">
        <v>91</v>
      </c>
      <c r="AW178" s="14" t="s">
        <v>34</v>
      </c>
      <c r="AX178" s="14" t="s">
        <v>81</v>
      </c>
      <c r="AY178" s="246" t="s">
        <v>197</v>
      </c>
    </row>
    <row r="179" spans="1:65" s="14" customFormat="1" x14ac:dyDescent="0.2">
      <c r="B179" s="236"/>
      <c r="C179" s="237"/>
      <c r="D179" s="227" t="s">
        <v>205</v>
      </c>
      <c r="E179" s="238" t="s">
        <v>1</v>
      </c>
      <c r="F179" s="239" t="s">
        <v>239</v>
      </c>
      <c r="G179" s="237"/>
      <c r="H179" s="240">
        <v>-56.823999999999998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205</v>
      </c>
      <c r="AU179" s="246" t="s">
        <v>91</v>
      </c>
      <c r="AV179" s="14" t="s">
        <v>91</v>
      </c>
      <c r="AW179" s="14" t="s">
        <v>34</v>
      </c>
      <c r="AX179" s="14" t="s">
        <v>81</v>
      </c>
      <c r="AY179" s="246" t="s">
        <v>197</v>
      </c>
    </row>
    <row r="180" spans="1:65" s="15" customFormat="1" x14ac:dyDescent="0.2">
      <c r="B180" s="247"/>
      <c r="C180" s="248"/>
      <c r="D180" s="227" t="s">
        <v>205</v>
      </c>
      <c r="E180" s="249" t="s">
        <v>145</v>
      </c>
      <c r="F180" s="250" t="s">
        <v>236</v>
      </c>
      <c r="G180" s="248"/>
      <c r="H180" s="251">
        <v>1119.7089999999998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205</v>
      </c>
      <c r="AU180" s="257" t="s">
        <v>91</v>
      </c>
      <c r="AV180" s="15" t="s">
        <v>121</v>
      </c>
      <c r="AW180" s="15" t="s">
        <v>34</v>
      </c>
      <c r="AX180" s="15" t="s">
        <v>81</v>
      </c>
      <c r="AY180" s="257" t="s">
        <v>197</v>
      </c>
    </row>
    <row r="181" spans="1:65" s="16" customFormat="1" x14ac:dyDescent="0.2">
      <c r="B181" s="258"/>
      <c r="C181" s="259"/>
      <c r="D181" s="227" t="s">
        <v>205</v>
      </c>
      <c r="E181" s="260" t="s">
        <v>1</v>
      </c>
      <c r="F181" s="261" t="s">
        <v>240</v>
      </c>
      <c r="G181" s="259"/>
      <c r="H181" s="262">
        <v>5901.6449999999995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AT181" s="268" t="s">
        <v>205</v>
      </c>
      <c r="AU181" s="268" t="s">
        <v>91</v>
      </c>
      <c r="AV181" s="16" t="s">
        <v>203</v>
      </c>
      <c r="AW181" s="16" t="s">
        <v>34</v>
      </c>
      <c r="AX181" s="16" t="s">
        <v>89</v>
      </c>
      <c r="AY181" s="268" t="s">
        <v>197</v>
      </c>
    </row>
    <row r="182" spans="1:65" s="14" customFormat="1" x14ac:dyDescent="0.2">
      <c r="B182" s="236"/>
      <c r="C182" s="237"/>
      <c r="D182" s="227" t="s">
        <v>205</v>
      </c>
      <c r="E182" s="237"/>
      <c r="F182" s="239" t="s">
        <v>241</v>
      </c>
      <c r="G182" s="237"/>
      <c r="H182" s="240">
        <v>17704.935000000001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205</v>
      </c>
      <c r="AU182" s="246" t="s">
        <v>91</v>
      </c>
      <c r="AV182" s="14" t="s">
        <v>91</v>
      </c>
      <c r="AW182" s="14" t="s">
        <v>4</v>
      </c>
      <c r="AX182" s="14" t="s">
        <v>89</v>
      </c>
      <c r="AY182" s="246" t="s">
        <v>197</v>
      </c>
    </row>
    <row r="183" spans="1:65" s="2" customFormat="1" ht="14.45" customHeight="1" x14ac:dyDescent="0.2">
      <c r="A183" s="36"/>
      <c r="B183" s="37"/>
      <c r="C183" s="269" t="s">
        <v>242</v>
      </c>
      <c r="D183" s="269" t="s">
        <v>243</v>
      </c>
      <c r="E183" s="270" t="s">
        <v>244</v>
      </c>
      <c r="F183" s="271" t="s">
        <v>245</v>
      </c>
      <c r="G183" s="272" t="s">
        <v>109</v>
      </c>
      <c r="H183" s="273">
        <v>18590.182000000001</v>
      </c>
      <c r="I183" s="274"/>
      <c r="J183" s="275">
        <f>ROUND(I183*H183,2)</f>
        <v>0</v>
      </c>
      <c r="K183" s="276"/>
      <c r="L183" s="277"/>
      <c r="M183" s="278" t="s">
        <v>1</v>
      </c>
      <c r="N183" s="279" t="s">
        <v>46</v>
      </c>
      <c r="O183" s="73"/>
      <c r="P183" s="222">
        <f>O183*H183</f>
        <v>0</v>
      </c>
      <c r="Q183" s="222">
        <v>2.9999999999999997E-4</v>
      </c>
      <c r="R183" s="222">
        <f>Q183*H183</f>
        <v>5.5770545999999994</v>
      </c>
      <c r="S183" s="222">
        <v>0</v>
      </c>
      <c r="T183" s="22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4" t="s">
        <v>246</v>
      </c>
      <c r="AT183" s="224" t="s">
        <v>243</v>
      </c>
      <c r="AU183" s="224" t="s">
        <v>91</v>
      </c>
      <c r="AY183" s="18" t="s">
        <v>197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8" t="s">
        <v>89</v>
      </c>
      <c r="BK183" s="116">
        <f>ROUND(I183*H183,2)</f>
        <v>0</v>
      </c>
      <c r="BL183" s="18" t="s">
        <v>203</v>
      </c>
      <c r="BM183" s="224" t="s">
        <v>247</v>
      </c>
    </row>
    <row r="184" spans="1:65" s="14" customFormat="1" x14ac:dyDescent="0.2">
      <c r="B184" s="236"/>
      <c r="C184" s="237"/>
      <c r="D184" s="227" t="s">
        <v>205</v>
      </c>
      <c r="E184" s="238" t="s">
        <v>1</v>
      </c>
      <c r="F184" s="239" t="s">
        <v>248</v>
      </c>
      <c r="G184" s="237"/>
      <c r="H184" s="240">
        <v>5901.6450000000004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AT184" s="246" t="s">
        <v>205</v>
      </c>
      <c r="AU184" s="246" t="s">
        <v>91</v>
      </c>
      <c r="AV184" s="14" t="s">
        <v>91</v>
      </c>
      <c r="AW184" s="14" t="s">
        <v>34</v>
      </c>
      <c r="AX184" s="14" t="s">
        <v>89</v>
      </c>
      <c r="AY184" s="246" t="s">
        <v>197</v>
      </c>
    </row>
    <row r="185" spans="1:65" s="14" customFormat="1" x14ac:dyDescent="0.2">
      <c r="B185" s="236"/>
      <c r="C185" s="237"/>
      <c r="D185" s="227" t="s">
        <v>205</v>
      </c>
      <c r="E185" s="237"/>
      <c r="F185" s="239" t="s">
        <v>249</v>
      </c>
      <c r="G185" s="237"/>
      <c r="H185" s="240">
        <v>18590.182000000001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205</v>
      </c>
      <c r="AU185" s="246" t="s">
        <v>91</v>
      </c>
      <c r="AV185" s="14" t="s">
        <v>91</v>
      </c>
      <c r="AW185" s="14" t="s">
        <v>4</v>
      </c>
      <c r="AX185" s="14" t="s">
        <v>89</v>
      </c>
      <c r="AY185" s="246" t="s">
        <v>197</v>
      </c>
    </row>
    <row r="186" spans="1:65" s="2" customFormat="1" ht="14.45" customHeight="1" x14ac:dyDescent="0.2">
      <c r="A186" s="36"/>
      <c r="B186" s="37"/>
      <c r="C186" s="212" t="s">
        <v>250</v>
      </c>
      <c r="D186" s="212" t="s">
        <v>199</v>
      </c>
      <c r="E186" s="213" t="s">
        <v>251</v>
      </c>
      <c r="F186" s="214" t="s">
        <v>252</v>
      </c>
      <c r="G186" s="215" t="s">
        <v>109</v>
      </c>
      <c r="H186" s="216">
        <v>782.56</v>
      </c>
      <c r="I186" s="217"/>
      <c r="J186" s="218">
        <f>ROUND(I186*H186,2)</f>
        <v>0</v>
      </c>
      <c r="K186" s="219"/>
      <c r="L186" s="39"/>
      <c r="M186" s="220" t="s">
        <v>1</v>
      </c>
      <c r="N186" s="221" t="s">
        <v>46</v>
      </c>
      <c r="O186" s="73"/>
      <c r="P186" s="222">
        <f>O186*H186</f>
        <v>0</v>
      </c>
      <c r="Q186" s="222">
        <v>1E-4</v>
      </c>
      <c r="R186" s="222">
        <f>Q186*H186</f>
        <v>7.8255999999999992E-2</v>
      </c>
      <c r="S186" s="222">
        <v>0</v>
      </c>
      <c r="T186" s="22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4" t="s">
        <v>203</v>
      </c>
      <c r="AT186" s="224" t="s">
        <v>199</v>
      </c>
      <c r="AU186" s="224" t="s">
        <v>91</v>
      </c>
      <c r="AY186" s="18" t="s">
        <v>197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8" t="s">
        <v>89</v>
      </c>
      <c r="BK186" s="116">
        <f>ROUND(I186*H186,2)</f>
        <v>0</v>
      </c>
      <c r="BL186" s="18" t="s">
        <v>203</v>
      </c>
      <c r="BM186" s="224" t="s">
        <v>253</v>
      </c>
    </row>
    <row r="187" spans="1:65" s="13" customFormat="1" x14ac:dyDescent="0.2">
      <c r="B187" s="225"/>
      <c r="C187" s="226"/>
      <c r="D187" s="227" t="s">
        <v>205</v>
      </c>
      <c r="E187" s="228" t="s">
        <v>1</v>
      </c>
      <c r="F187" s="229" t="s">
        <v>254</v>
      </c>
      <c r="G187" s="226"/>
      <c r="H187" s="228" t="s">
        <v>1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205</v>
      </c>
      <c r="AU187" s="235" t="s">
        <v>91</v>
      </c>
      <c r="AV187" s="13" t="s">
        <v>89</v>
      </c>
      <c r="AW187" s="13" t="s">
        <v>34</v>
      </c>
      <c r="AX187" s="13" t="s">
        <v>81</v>
      </c>
      <c r="AY187" s="235" t="s">
        <v>197</v>
      </c>
    </row>
    <row r="188" spans="1:65" s="14" customFormat="1" x14ac:dyDescent="0.2">
      <c r="B188" s="236"/>
      <c r="C188" s="237"/>
      <c r="D188" s="227" t="s">
        <v>205</v>
      </c>
      <c r="E188" s="238" t="s">
        <v>1</v>
      </c>
      <c r="F188" s="239" t="s">
        <v>255</v>
      </c>
      <c r="G188" s="237"/>
      <c r="H188" s="240">
        <v>474.89400000000001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AT188" s="246" t="s">
        <v>205</v>
      </c>
      <c r="AU188" s="246" t="s">
        <v>91</v>
      </c>
      <c r="AV188" s="14" t="s">
        <v>91</v>
      </c>
      <c r="AW188" s="14" t="s">
        <v>34</v>
      </c>
      <c r="AX188" s="14" t="s">
        <v>81</v>
      </c>
      <c r="AY188" s="246" t="s">
        <v>197</v>
      </c>
    </row>
    <row r="189" spans="1:65" s="13" customFormat="1" x14ac:dyDescent="0.2">
      <c r="B189" s="225"/>
      <c r="C189" s="226"/>
      <c r="D189" s="227" t="s">
        <v>205</v>
      </c>
      <c r="E189" s="228" t="s">
        <v>1</v>
      </c>
      <c r="F189" s="229" t="s">
        <v>256</v>
      </c>
      <c r="G189" s="226"/>
      <c r="H189" s="228" t="s">
        <v>1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AT189" s="235" t="s">
        <v>205</v>
      </c>
      <c r="AU189" s="235" t="s">
        <v>91</v>
      </c>
      <c r="AV189" s="13" t="s">
        <v>89</v>
      </c>
      <c r="AW189" s="13" t="s">
        <v>34</v>
      </c>
      <c r="AX189" s="13" t="s">
        <v>81</v>
      </c>
      <c r="AY189" s="235" t="s">
        <v>197</v>
      </c>
    </row>
    <row r="190" spans="1:65" s="14" customFormat="1" x14ac:dyDescent="0.2">
      <c r="B190" s="236"/>
      <c r="C190" s="237"/>
      <c r="D190" s="227" t="s">
        <v>205</v>
      </c>
      <c r="E190" s="238" t="s">
        <v>112</v>
      </c>
      <c r="F190" s="239" t="s">
        <v>257</v>
      </c>
      <c r="G190" s="237"/>
      <c r="H190" s="240">
        <v>307.666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AT190" s="246" t="s">
        <v>205</v>
      </c>
      <c r="AU190" s="246" t="s">
        <v>91</v>
      </c>
      <c r="AV190" s="14" t="s">
        <v>91</v>
      </c>
      <c r="AW190" s="14" t="s">
        <v>34</v>
      </c>
      <c r="AX190" s="14" t="s">
        <v>81</v>
      </c>
      <c r="AY190" s="246" t="s">
        <v>197</v>
      </c>
    </row>
    <row r="191" spans="1:65" s="16" customFormat="1" x14ac:dyDescent="0.2">
      <c r="B191" s="258"/>
      <c r="C191" s="259"/>
      <c r="D191" s="227" t="s">
        <v>205</v>
      </c>
      <c r="E191" s="260" t="s">
        <v>1</v>
      </c>
      <c r="F191" s="261" t="s">
        <v>240</v>
      </c>
      <c r="G191" s="259"/>
      <c r="H191" s="262">
        <v>782.56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205</v>
      </c>
      <c r="AU191" s="268" t="s">
        <v>91</v>
      </c>
      <c r="AV191" s="16" t="s">
        <v>203</v>
      </c>
      <c r="AW191" s="16" t="s">
        <v>34</v>
      </c>
      <c r="AX191" s="16" t="s">
        <v>89</v>
      </c>
      <c r="AY191" s="268" t="s">
        <v>197</v>
      </c>
    </row>
    <row r="192" spans="1:65" s="2" customFormat="1" ht="14.45" customHeight="1" x14ac:dyDescent="0.2">
      <c r="A192" s="36"/>
      <c r="B192" s="37"/>
      <c r="C192" s="269" t="s">
        <v>258</v>
      </c>
      <c r="D192" s="269" t="s">
        <v>243</v>
      </c>
      <c r="E192" s="270" t="s">
        <v>244</v>
      </c>
      <c r="F192" s="271" t="s">
        <v>245</v>
      </c>
      <c r="G192" s="272" t="s">
        <v>109</v>
      </c>
      <c r="H192" s="273">
        <v>899.94399999999996</v>
      </c>
      <c r="I192" s="274"/>
      <c r="J192" s="275">
        <f>ROUND(I192*H192,2)</f>
        <v>0</v>
      </c>
      <c r="K192" s="276"/>
      <c r="L192" s="277"/>
      <c r="M192" s="278" t="s">
        <v>1</v>
      </c>
      <c r="N192" s="279" t="s">
        <v>46</v>
      </c>
      <c r="O192" s="73"/>
      <c r="P192" s="222">
        <f>O192*H192</f>
        <v>0</v>
      </c>
      <c r="Q192" s="222">
        <v>2.9999999999999997E-4</v>
      </c>
      <c r="R192" s="222">
        <f>Q192*H192</f>
        <v>0.26998319999999998</v>
      </c>
      <c r="S192" s="222">
        <v>0</v>
      </c>
      <c r="T192" s="22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4" t="s">
        <v>246</v>
      </c>
      <c r="AT192" s="224" t="s">
        <v>243</v>
      </c>
      <c r="AU192" s="224" t="s">
        <v>91</v>
      </c>
      <c r="AY192" s="18" t="s">
        <v>197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8" t="s">
        <v>89</v>
      </c>
      <c r="BK192" s="116">
        <f>ROUND(I192*H192,2)</f>
        <v>0</v>
      </c>
      <c r="BL192" s="18" t="s">
        <v>203</v>
      </c>
      <c r="BM192" s="224" t="s">
        <v>259</v>
      </c>
    </row>
    <row r="193" spans="1:65" s="14" customFormat="1" x14ac:dyDescent="0.2">
      <c r="B193" s="236"/>
      <c r="C193" s="237"/>
      <c r="D193" s="227" t="s">
        <v>205</v>
      </c>
      <c r="E193" s="237"/>
      <c r="F193" s="239" t="s">
        <v>260</v>
      </c>
      <c r="G193" s="237"/>
      <c r="H193" s="240">
        <v>899.94399999999996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205</v>
      </c>
      <c r="AU193" s="246" t="s">
        <v>91</v>
      </c>
      <c r="AV193" s="14" t="s">
        <v>91</v>
      </c>
      <c r="AW193" s="14" t="s">
        <v>4</v>
      </c>
      <c r="AX193" s="14" t="s">
        <v>89</v>
      </c>
      <c r="AY193" s="246" t="s">
        <v>197</v>
      </c>
    </row>
    <row r="194" spans="1:65" s="12" customFormat="1" ht="22.9" customHeight="1" x14ac:dyDescent="0.2">
      <c r="B194" s="196"/>
      <c r="C194" s="197"/>
      <c r="D194" s="198" t="s">
        <v>80</v>
      </c>
      <c r="E194" s="210" t="s">
        <v>261</v>
      </c>
      <c r="F194" s="210" t="s">
        <v>262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SUM(P195:P202)</f>
        <v>0</v>
      </c>
      <c r="Q194" s="204"/>
      <c r="R194" s="205">
        <f>SUM(R195:R202)</f>
        <v>0.26669999999999999</v>
      </c>
      <c r="S194" s="204"/>
      <c r="T194" s="206">
        <f>SUM(T195:T202)</f>
        <v>0</v>
      </c>
      <c r="AR194" s="207" t="s">
        <v>89</v>
      </c>
      <c r="AT194" s="208" t="s">
        <v>80</v>
      </c>
      <c r="AU194" s="208" t="s">
        <v>89</v>
      </c>
      <c r="AY194" s="207" t="s">
        <v>197</v>
      </c>
      <c r="BK194" s="209">
        <f>SUM(BK195:BK202)</f>
        <v>0</v>
      </c>
    </row>
    <row r="195" spans="1:65" s="2" customFormat="1" ht="24.2" customHeight="1" x14ac:dyDescent="0.2">
      <c r="A195" s="36"/>
      <c r="B195" s="37"/>
      <c r="C195" s="212" t="s">
        <v>246</v>
      </c>
      <c r="D195" s="212" t="s">
        <v>199</v>
      </c>
      <c r="E195" s="213" t="s">
        <v>263</v>
      </c>
      <c r="F195" s="214" t="s">
        <v>264</v>
      </c>
      <c r="G195" s="215" t="s">
        <v>265</v>
      </c>
      <c r="H195" s="216">
        <v>120</v>
      </c>
      <c r="I195" s="217"/>
      <c r="J195" s="218">
        <f>ROUND(I195*H195,2)</f>
        <v>0</v>
      </c>
      <c r="K195" s="219"/>
      <c r="L195" s="39"/>
      <c r="M195" s="220" t="s">
        <v>1</v>
      </c>
      <c r="N195" s="221" t="s">
        <v>46</v>
      </c>
      <c r="O195" s="73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4" t="s">
        <v>203</v>
      </c>
      <c r="AT195" s="224" t="s">
        <v>199</v>
      </c>
      <c r="AU195" s="224" t="s">
        <v>91</v>
      </c>
      <c r="AY195" s="18" t="s">
        <v>197</v>
      </c>
      <c r="BE195" s="116">
        <f>IF(N195="základní",J195,0)</f>
        <v>0</v>
      </c>
      <c r="BF195" s="116">
        <f>IF(N195="snížená",J195,0)</f>
        <v>0</v>
      </c>
      <c r="BG195" s="116">
        <f>IF(N195="zákl. přenesená",J195,0)</f>
        <v>0</v>
      </c>
      <c r="BH195" s="116">
        <f>IF(N195="sníž. přenesená",J195,0)</f>
        <v>0</v>
      </c>
      <c r="BI195" s="116">
        <f>IF(N195="nulová",J195,0)</f>
        <v>0</v>
      </c>
      <c r="BJ195" s="18" t="s">
        <v>89</v>
      </c>
      <c r="BK195" s="116">
        <f>ROUND(I195*H195,2)</f>
        <v>0</v>
      </c>
      <c r="BL195" s="18" t="s">
        <v>203</v>
      </c>
      <c r="BM195" s="224" t="s">
        <v>266</v>
      </c>
    </row>
    <row r="196" spans="1:65" s="14" customFormat="1" x14ac:dyDescent="0.2">
      <c r="B196" s="236"/>
      <c r="C196" s="237"/>
      <c r="D196" s="227" t="s">
        <v>205</v>
      </c>
      <c r="E196" s="238" t="s">
        <v>1</v>
      </c>
      <c r="F196" s="239" t="s">
        <v>267</v>
      </c>
      <c r="G196" s="237"/>
      <c r="H196" s="240">
        <v>120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205</v>
      </c>
      <c r="AU196" s="246" t="s">
        <v>91</v>
      </c>
      <c r="AV196" s="14" t="s">
        <v>91</v>
      </c>
      <c r="AW196" s="14" t="s">
        <v>34</v>
      </c>
      <c r="AX196" s="14" t="s">
        <v>89</v>
      </c>
      <c r="AY196" s="246" t="s">
        <v>197</v>
      </c>
    </row>
    <row r="197" spans="1:65" s="2" customFormat="1" ht="24.2" customHeight="1" x14ac:dyDescent="0.2">
      <c r="A197" s="36"/>
      <c r="B197" s="37"/>
      <c r="C197" s="212" t="s">
        <v>261</v>
      </c>
      <c r="D197" s="212" t="s">
        <v>199</v>
      </c>
      <c r="E197" s="213" t="s">
        <v>268</v>
      </c>
      <c r="F197" s="214" t="s">
        <v>269</v>
      </c>
      <c r="G197" s="215" t="s">
        <v>105</v>
      </c>
      <c r="H197" s="216">
        <v>35</v>
      </c>
      <c r="I197" s="217"/>
      <c r="J197" s="218">
        <f>ROUND(I197*H197,2)</f>
        <v>0</v>
      </c>
      <c r="K197" s="219"/>
      <c r="L197" s="39"/>
      <c r="M197" s="220" t="s">
        <v>1</v>
      </c>
      <c r="N197" s="221" t="s">
        <v>46</v>
      </c>
      <c r="O197" s="73"/>
      <c r="P197" s="222">
        <f>O197*H197</f>
        <v>0</v>
      </c>
      <c r="Q197" s="222">
        <v>7.62E-3</v>
      </c>
      <c r="R197" s="222">
        <f>Q197*H197</f>
        <v>0.26669999999999999</v>
      </c>
      <c r="S197" s="222">
        <v>0</v>
      </c>
      <c r="T197" s="223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4" t="s">
        <v>203</v>
      </c>
      <c r="AT197" s="224" t="s">
        <v>199</v>
      </c>
      <c r="AU197" s="224" t="s">
        <v>91</v>
      </c>
      <c r="AY197" s="18" t="s">
        <v>197</v>
      </c>
      <c r="BE197" s="116">
        <f>IF(N197="základní",J197,0)</f>
        <v>0</v>
      </c>
      <c r="BF197" s="116">
        <f>IF(N197="snížená",J197,0)</f>
        <v>0</v>
      </c>
      <c r="BG197" s="116">
        <f>IF(N197="zákl. přenesená",J197,0)</f>
        <v>0</v>
      </c>
      <c r="BH197" s="116">
        <f>IF(N197="sníž. přenesená",J197,0)</f>
        <v>0</v>
      </c>
      <c r="BI197" s="116">
        <f>IF(N197="nulová",J197,0)</f>
        <v>0</v>
      </c>
      <c r="BJ197" s="18" t="s">
        <v>89</v>
      </c>
      <c r="BK197" s="116">
        <f>ROUND(I197*H197,2)</f>
        <v>0</v>
      </c>
      <c r="BL197" s="18" t="s">
        <v>203</v>
      </c>
      <c r="BM197" s="224" t="s">
        <v>270</v>
      </c>
    </row>
    <row r="198" spans="1:65" s="14" customFormat="1" x14ac:dyDescent="0.2">
      <c r="B198" s="236"/>
      <c r="C198" s="237"/>
      <c r="D198" s="227" t="s">
        <v>205</v>
      </c>
      <c r="E198" s="238" t="s">
        <v>1</v>
      </c>
      <c r="F198" s="239" t="s">
        <v>271</v>
      </c>
      <c r="G198" s="237"/>
      <c r="H198" s="240">
        <v>35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205</v>
      </c>
      <c r="AU198" s="246" t="s">
        <v>91</v>
      </c>
      <c r="AV198" s="14" t="s">
        <v>91</v>
      </c>
      <c r="AW198" s="14" t="s">
        <v>34</v>
      </c>
      <c r="AX198" s="14" t="s">
        <v>89</v>
      </c>
      <c r="AY198" s="246" t="s">
        <v>197</v>
      </c>
    </row>
    <row r="199" spans="1:65" s="2" customFormat="1" ht="24.2" customHeight="1" x14ac:dyDescent="0.2">
      <c r="A199" s="36"/>
      <c r="B199" s="37"/>
      <c r="C199" s="212" t="s">
        <v>272</v>
      </c>
      <c r="D199" s="212" t="s">
        <v>199</v>
      </c>
      <c r="E199" s="213" t="s">
        <v>273</v>
      </c>
      <c r="F199" s="214" t="s">
        <v>274</v>
      </c>
      <c r="G199" s="215" t="s">
        <v>275</v>
      </c>
      <c r="H199" s="216">
        <v>35</v>
      </c>
      <c r="I199" s="217"/>
      <c r="J199" s="218">
        <f>ROUND(I199*H199,2)</f>
        <v>0</v>
      </c>
      <c r="K199" s="219"/>
      <c r="L199" s="39"/>
      <c r="M199" s="220" t="s">
        <v>1</v>
      </c>
      <c r="N199" s="221" t="s">
        <v>46</v>
      </c>
      <c r="O199" s="73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4" t="s">
        <v>203</v>
      </c>
      <c r="AT199" s="224" t="s">
        <v>199</v>
      </c>
      <c r="AU199" s="224" t="s">
        <v>91</v>
      </c>
      <c r="AY199" s="18" t="s">
        <v>197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8" t="s">
        <v>89</v>
      </c>
      <c r="BK199" s="116">
        <f>ROUND(I199*H199,2)</f>
        <v>0</v>
      </c>
      <c r="BL199" s="18" t="s">
        <v>203</v>
      </c>
      <c r="BM199" s="224" t="s">
        <v>276</v>
      </c>
    </row>
    <row r="200" spans="1:65" s="14" customFormat="1" x14ac:dyDescent="0.2">
      <c r="B200" s="236"/>
      <c r="C200" s="237"/>
      <c r="D200" s="227" t="s">
        <v>205</v>
      </c>
      <c r="E200" s="238" t="s">
        <v>1</v>
      </c>
      <c r="F200" s="239" t="s">
        <v>277</v>
      </c>
      <c r="G200" s="237"/>
      <c r="H200" s="240">
        <v>35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205</v>
      </c>
      <c r="AU200" s="246" t="s">
        <v>91</v>
      </c>
      <c r="AV200" s="14" t="s">
        <v>91</v>
      </c>
      <c r="AW200" s="14" t="s">
        <v>34</v>
      </c>
      <c r="AX200" s="14" t="s">
        <v>89</v>
      </c>
      <c r="AY200" s="246" t="s">
        <v>197</v>
      </c>
    </row>
    <row r="201" spans="1:65" s="2" customFormat="1" ht="14.45" customHeight="1" x14ac:dyDescent="0.2">
      <c r="A201" s="36"/>
      <c r="B201" s="37"/>
      <c r="C201" s="269" t="s">
        <v>278</v>
      </c>
      <c r="D201" s="269" t="s">
        <v>243</v>
      </c>
      <c r="E201" s="270" t="s">
        <v>279</v>
      </c>
      <c r="F201" s="271" t="s">
        <v>280</v>
      </c>
      <c r="G201" s="272" t="s">
        <v>281</v>
      </c>
      <c r="H201" s="273">
        <v>35</v>
      </c>
      <c r="I201" s="274"/>
      <c r="J201" s="275">
        <f>ROUND(I201*H201,2)</f>
        <v>0</v>
      </c>
      <c r="K201" s="276"/>
      <c r="L201" s="277"/>
      <c r="M201" s="278" t="s">
        <v>1</v>
      </c>
      <c r="N201" s="279" t="s">
        <v>46</v>
      </c>
      <c r="O201" s="73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4" t="s">
        <v>246</v>
      </c>
      <c r="AT201" s="224" t="s">
        <v>243</v>
      </c>
      <c r="AU201" s="224" t="s">
        <v>91</v>
      </c>
      <c r="AY201" s="18" t="s">
        <v>197</v>
      </c>
      <c r="BE201" s="116">
        <f>IF(N201="základní",J201,0)</f>
        <v>0</v>
      </c>
      <c r="BF201" s="116">
        <f>IF(N201="snížená",J201,0)</f>
        <v>0</v>
      </c>
      <c r="BG201" s="116">
        <f>IF(N201="zákl. přenesená",J201,0)</f>
        <v>0</v>
      </c>
      <c r="BH201" s="116">
        <f>IF(N201="sníž. přenesená",J201,0)</f>
        <v>0</v>
      </c>
      <c r="BI201" s="116">
        <f>IF(N201="nulová",J201,0)</f>
        <v>0</v>
      </c>
      <c r="BJ201" s="18" t="s">
        <v>89</v>
      </c>
      <c r="BK201" s="116">
        <f>ROUND(I201*H201,2)</f>
        <v>0</v>
      </c>
      <c r="BL201" s="18" t="s">
        <v>203</v>
      </c>
      <c r="BM201" s="224" t="s">
        <v>282</v>
      </c>
    </row>
    <row r="202" spans="1:65" s="14" customFormat="1" x14ac:dyDescent="0.2">
      <c r="B202" s="236"/>
      <c r="C202" s="237"/>
      <c r="D202" s="227" t="s">
        <v>205</v>
      </c>
      <c r="E202" s="238" t="s">
        <v>1</v>
      </c>
      <c r="F202" s="239" t="s">
        <v>277</v>
      </c>
      <c r="G202" s="237"/>
      <c r="H202" s="240">
        <v>35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205</v>
      </c>
      <c r="AU202" s="246" t="s">
        <v>91</v>
      </c>
      <c r="AV202" s="14" t="s">
        <v>91</v>
      </c>
      <c r="AW202" s="14" t="s">
        <v>34</v>
      </c>
      <c r="AX202" s="14" t="s">
        <v>89</v>
      </c>
      <c r="AY202" s="246" t="s">
        <v>197</v>
      </c>
    </row>
    <row r="203" spans="1:65" s="12" customFormat="1" ht="22.9" customHeight="1" x14ac:dyDescent="0.2">
      <c r="B203" s="196"/>
      <c r="C203" s="197"/>
      <c r="D203" s="198" t="s">
        <v>80</v>
      </c>
      <c r="E203" s="210" t="s">
        <v>283</v>
      </c>
      <c r="F203" s="210" t="s">
        <v>284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SUM(P204:P211)</f>
        <v>0</v>
      </c>
      <c r="Q203" s="204"/>
      <c r="R203" s="205">
        <f>SUM(R204:R211)</f>
        <v>0</v>
      </c>
      <c r="S203" s="204"/>
      <c r="T203" s="206">
        <f>SUM(T204:T211)</f>
        <v>0</v>
      </c>
      <c r="AR203" s="207" t="s">
        <v>89</v>
      </c>
      <c r="AT203" s="208" t="s">
        <v>80</v>
      </c>
      <c r="AU203" s="208" t="s">
        <v>89</v>
      </c>
      <c r="AY203" s="207" t="s">
        <v>197</v>
      </c>
      <c r="BK203" s="209">
        <f>SUM(BK204:BK211)</f>
        <v>0</v>
      </c>
    </row>
    <row r="204" spans="1:65" s="2" customFormat="1" ht="24.2" customHeight="1" x14ac:dyDescent="0.2">
      <c r="A204" s="36"/>
      <c r="B204" s="37"/>
      <c r="C204" s="212" t="s">
        <v>285</v>
      </c>
      <c r="D204" s="212" t="s">
        <v>199</v>
      </c>
      <c r="E204" s="213" t="s">
        <v>286</v>
      </c>
      <c r="F204" s="214" t="s">
        <v>287</v>
      </c>
      <c r="G204" s="215" t="s">
        <v>288</v>
      </c>
      <c r="H204" s="216">
        <v>8.7680000000000007</v>
      </c>
      <c r="I204" s="217"/>
      <c r="J204" s="218">
        <f>ROUND(I204*H204,2)</f>
        <v>0</v>
      </c>
      <c r="K204" s="219"/>
      <c r="L204" s="39"/>
      <c r="M204" s="220" t="s">
        <v>1</v>
      </c>
      <c r="N204" s="221" t="s">
        <v>46</v>
      </c>
      <c r="O204" s="73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4" t="s">
        <v>203</v>
      </c>
      <c r="AT204" s="224" t="s">
        <v>199</v>
      </c>
      <c r="AU204" s="224" t="s">
        <v>91</v>
      </c>
      <c r="AY204" s="18" t="s">
        <v>197</v>
      </c>
      <c r="BE204" s="116">
        <f>IF(N204="základní",J204,0)</f>
        <v>0</v>
      </c>
      <c r="BF204" s="116">
        <f>IF(N204="snížená",J204,0)</f>
        <v>0</v>
      </c>
      <c r="BG204" s="116">
        <f>IF(N204="zákl. přenesená",J204,0)</f>
        <v>0</v>
      </c>
      <c r="BH204" s="116">
        <f>IF(N204="sníž. přenesená",J204,0)</f>
        <v>0</v>
      </c>
      <c r="BI204" s="116">
        <f>IF(N204="nulová",J204,0)</f>
        <v>0</v>
      </c>
      <c r="BJ204" s="18" t="s">
        <v>89</v>
      </c>
      <c r="BK204" s="116">
        <f>ROUND(I204*H204,2)</f>
        <v>0</v>
      </c>
      <c r="BL204" s="18" t="s">
        <v>203</v>
      </c>
      <c r="BM204" s="224" t="s">
        <v>289</v>
      </c>
    </row>
    <row r="205" spans="1:65" s="2" customFormat="1" ht="14.45" customHeight="1" x14ac:dyDescent="0.2">
      <c r="A205" s="36"/>
      <c r="B205" s="37"/>
      <c r="C205" s="212" t="s">
        <v>290</v>
      </c>
      <c r="D205" s="212" t="s">
        <v>199</v>
      </c>
      <c r="E205" s="213" t="s">
        <v>291</v>
      </c>
      <c r="F205" s="214" t="s">
        <v>292</v>
      </c>
      <c r="G205" s="215" t="s">
        <v>105</v>
      </c>
      <c r="H205" s="216">
        <v>12</v>
      </c>
      <c r="I205" s="217"/>
      <c r="J205" s="218">
        <f>ROUND(I205*H205,2)</f>
        <v>0</v>
      </c>
      <c r="K205" s="219"/>
      <c r="L205" s="39"/>
      <c r="M205" s="220" t="s">
        <v>1</v>
      </c>
      <c r="N205" s="221" t="s">
        <v>46</v>
      </c>
      <c r="O205" s="73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4" t="s">
        <v>203</v>
      </c>
      <c r="AT205" s="224" t="s">
        <v>199</v>
      </c>
      <c r="AU205" s="224" t="s">
        <v>91</v>
      </c>
      <c r="AY205" s="18" t="s">
        <v>197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8" t="s">
        <v>89</v>
      </c>
      <c r="BK205" s="116">
        <f>ROUND(I205*H205,2)</f>
        <v>0</v>
      </c>
      <c r="BL205" s="18" t="s">
        <v>203</v>
      </c>
      <c r="BM205" s="224" t="s">
        <v>293</v>
      </c>
    </row>
    <row r="206" spans="1:65" s="14" customFormat="1" x14ac:dyDescent="0.2">
      <c r="B206" s="236"/>
      <c r="C206" s="237"/>
      <c r="D206" s="227" t="s">
        <v>205</v>
      </c>
      <c r="E206" s="238" t="s">
        <v>1</v>
      </c>
      <c r="F206" s="239" t="s">
        <v>285</v>
      </c>
      <c r="G206" s="237"/>
      <c r="H206" s="240">
        <v>12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205</v>
      </c>
      <c r="AU206" s="246" t="s">
        <v>91</v>
      </c>
      <c r="AV206" s="14" t="s">
        <v>91</v>
      </c>
      <c r="AW206" s="14" t="s">
        <v>34</v>
      </c>
      <c r="AX206" s="14" t="s">
        <v>89</v>
      </c>
      <c r="AY206" s="246" t="s">
        <v>197</v>
      </c>
    </row>
    <row r="207" spans="1:65" s="2" customFormat="1" ht="24.2" customHeight="1" x14ac:dyDescent="0.2">
      <c r="A207" s="36"/>
      <c r="B207" s="37"/>
      <c r="C207" s="212" t="s">
        <v>294</v>
      </c>
      <c r="D207" s="212" t="s">
        <v>199</v>
      </c>
      <c r="E207" s="213" t="s">
        <v>295</v>
      </c>
      <c r="F207" s="214" t="s">
        <v>296</v>
      </c>
      <c r="G207" s="215" t="s">
        <v>105</v>
      </c>
      <c r="H207" s="216">
        <v>80</v>
      </c>
      <c r="I207" s="217"/>
      <c r="J207" s="218">
        <f>ROUND(I207*H207,2)</f>
        <v>0</v>
      </c>
      <c r="K207" s="219"/>
      <c r="L207" s="39"/>
      <c r="M207" s="220" t="s">
        <v>1</v>
      </c>
      <c r="N207" s="221" t="s">
        <v>46</v>
      </c>
      <c r="O207" s="73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4" t="s">
        <v>203</v>
      </c>
      <c r="AT207" s="224" t="s">
        <v>199</v>
      </c>
      <c r="AU207" s="224" t="s">
        <v>91</v>
      </c>
      <c r="AY207" s="18" t="s">
        <v>197</v>
      </c>
      <c r="BE207" s="116">
        <f>IF(N207="základní",J207,0)</f>
        <v>0</v>
      </c>
      <c r="BF207" s="116">
        <f>IF(N207="snížená",J207,0)</f>
        <v>0</v>
      </c>
      <c r="BG207" s="116">
        <f>IF(N207="zákl. přenesená",J207,0)</f>
        <v>0</v>
      </c>
      <c r="BH207" s="116">
        <f>IF(N207="sníž. přenesená",J207,0)</f>
        <v>0</v>
      </c>
      <c r="BI207" s="116">
        <f>IF(N207="nulová",J207,0)</f>
        <v>0</v>
      </c>
      <c r="BJ207" s="18" t="s">
        <v>89</v>
      </c>
      <c r="BK207" s="116">
        <f>ROUND(I207*H207,2)</f>
        <v>0</v>
      </c>
      <c r="BL207" s="18" t="s">
        <v>203</v>
      </c>
      <c r="BM207" s="224" t="s">
        <v>297</v>
      </c>
    </row>
    <row r="208" spans="1:65" s="14" customFormat="1" x14ac:dyDescent="0.2">
      <c r="B208" s="236"/>
      <c r="C208" s="237"/>
      <c r="D208" s="227" t="s">
        <v>205</v>
      </c>
      <c r="E208" s="238" t="s">
        <v>1</v>
      </c>
      <c r="F208" s="239" t="s">
        <v>298</v>
      </c>
      <c r="G208" s="237"/>
      <c r="H208" s="240">
        <v>80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205</v>
      </c>
      <c r="AU208" s="246" t="s">
        <v>91</v>
      </c>
      <c r="AV208" s="14" t="s">
        <v>91</v>
      </c>
      <c r="AW208" s="14" t="s">
        <v>34</v>
      </c>
      <c r="AX208" s="14" t="s">
        <v>89</v>
      </c>
      <c r="AY208" s="246" t="s">
        <v>197</v>
      </c>
    </row>
    <row r="209" spans="1:65" s="2" customFormat="1" ht="24.2" customHeight="1" x14ac:dyDescent="0.2">
      <c r="A209" s="36"/>
      <c r="B209" s="37"/>
      <c r="C209" s="212" t="s">
        <v>8</v>
      </c>
      <c r="D209" s="212" t="s">
        <v>199</v>
      </c>
      <c r="E209" s="213" t="s">
        <v>299</v>
      </c>
      <c r="F209" s="214" t="s">
        <v>300</v>
      </c>
      <c r="G209" s="215" t="s">
        <v>288</v>
      </c>
      <c r="H209" s="216">
        <v>8.7680000000000007</v>
      </c>
      <c r="I209" s="217"/>
      <c r="J209" s="218">
        <f>ROUND(I209*H209,2)</f>
        <v>0</v>
      </c>
      <c r="K209" s="219"/>
      <c r="L209" s="39"/>
      <c r="M209" s="220" t="s">
        <v>1</v>
      </c>
      <c r="N209" s="221" t="s">
        <v>46</v>
      </c>
      <c r="O209" s="73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4" t="s">
        <v>203</v>
      </c>
      <c r="AT209" s="224" t="s">
        <v>199</v>
      </c>
      <c r="AU209" s="224" t="s">
        <v>91</v>
      </c>
      <c r="AY209" s="18" t="s">
        <v>197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8" t="s">
        <v>89</v>
      </c>
      <c r="BK209" s="116">
        <f>ROUND(I209*H209,2)</f>
        <v>0</v>
      </c>
      <c r="BL209" s="18" t="s">
        <v>203</v>
      </c>
      <c r="BM209" s="224" t="s">
        <v>301</v>
      </c>
    </row>
    <row r="210" spans="1:65" s="2" customFormat="1" ht="24.2" customHeight="1" x14ac:dyDescent="0.2">
      <c r="A210" s="36"/>
      <c r="B210" s="37"/>
      <c r="C210" s="212" t="s">
        <v>302</v>
      </c>
      <c r="D210" s="212" t="s">
        <v>199</v>
      </c>
      <c r="E210" s="213" t="s">
        <v>303</v>
      </c>
      <c r="F210" s="214" t="s">
        <v>304</v>
      </c>
      <c r="G210" s="215" t="s">
        <v>288</v>
      </c>
      <c r="H210" s="216">
        <v>8.7680000000000007</v>
      </c>
      <c r="I210" s="217"/>
      <c r="J210" s="218">
        <f>ROUND(I210*H210,2)</f>
        <v>0</v>
      </c>
      <c r="K210" s="219"/>
      <c r="L210" s="39"/>
      <c r="M210" s="220" t="s">
        <v>1</v>
      </c>
      <c r="N210" s="221" t="s">
        <v>46</v>
      </c>
      <c r="O210" s="73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4" t="s">
        <v>203</v>
      </c>
      <c r="AT210" s="224" t="s">
        <v>199</v>
      </c>
      <c r="AU210" s="224" t="s">
        <v>91</v>
      </c>
      <c r="AY210" s="18" t="s">
        <v>197</v>
      </c>
      <c r="BE210" s="116">
        <f>IF(N210="základní",J210,0)</f>
        <v>0</v>
      </c>
      <c r="BF210" s="116">
        <f>IF(N210="snížená",J210,0)</f>
        <v>0</v>
      </c>
      <c r="BG210" s="116">
        <f>IF(N210="zákl. přenesená",J210,0)</f>
        <v>0</v>
      </c>
      <c r="BH210" s="116">
        <f>IF(N210="sníž. přenesená",J210,0)</f>
        <v>0</v>
      </c>
      <c r="BI210" s="116">
        <f>IF(N210="nulová",J210,0)</f>
        <v>0</v>
      </c>
      <c r="BJ210" s="18" t="s">
        <v>89</v>
      </c>
      <c r="BK210" s="116">
        <f>ROUND(I210*H210,2)</f>
        <v>0</v>
      </c>
      <c r="BL210" s="18" t="s">
        <v>203</v>
      </c>
      <c r="BM210" s="224" t="s">
        <v>305</v>
      </c>
    </row>
    <row r="211" spans="1:65" s="2" customFormat="1" ht="24.2" customHeight="1" x14ac:dyDescent="0.2">
      <c r="A211" s="36"/>
      <c r="B211" s="37"/>
      <c r="C211" s="212" t="s">
        <v>306</v>
      </c>
      <c r="D211" s="212" t="s">
        <v>199</v>
      </c>
      <c r="E211" s="213" t="s">
        <v>307</v>
      </c>
      <c r="F211" s="214" t="s">
        <v>308</v>
      </c>
      <c r="G211" s="215" t="s">
        <v>288</v>
      </c>
      <c r="H211" s="216">
        <v>8.7680000000000007</v>
      </c>
      <c r="I211" s="217"/>
      <c r="J211" s="218">
        <f>ROUND(I211*H211,2)</f>
        <v>0</v>
      </c>
      <c r="K211" s="219"/>
      <c r="L211" s="39"/>
      <c r="M211" s="220" t="s">
        <v>1</v>
      </c>
      <c r="N211" s="221" t="s">
        <v>46</v>
      </c>
      <c r="O211" s="73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4" t="s">
        <v>203</v>
      </c>
      <c r="AT211" s="224" t="s">
        <v>199</v>
      </c>
      <c r="AU211" s="224" t="s">
        <v>91</v>
      </c>
      <c r="AY211" s="18" t="s">
        <v>197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8" t="s">
        <v>89</v>
      </c>
      <c r="BK211" s="116">
        <f>ROUND(I211*H211,2)</f>
        <v>0</v>
      </c>
      <c r="BL211" s="18" t="s">
        <v>203</v>
      </c>
      <c r="BM211" s="224" t="s">
        <v>309</v>
      </c>
    </row>
    <row r="212" spans="1:65" s="12" customFormat="1" ht="22.9" customHeight="1" x14ac:dyDescent="0.2">
      <c r="B212" s="196"/>
      <c r="C212" s="197"/>
      <c r="D212" s="198" t="s">
        <v>80</v>
      </c>
      <c r="E212" s="210" t="s">
        <v>310</v>
      </c>
      <c r="F212" s="210" t="s">
        <v>311</v>
      </c>
      <c r="G212" s="197"/>
      <c r="H212" s="197"/>
      <c r="I212" s="200"/>
      <c r="J212" s="211">
        <f>BK212</f>
        <v>0</v>
      </c>
      <c r="K212" s="197"/>
      <c r="L212" s="202"/>
      <c r="M212" s="203"/>
      <c r="N212" s="204"/>
      <c r="O212" s="204"/>
      <c r="P212" s="205">
        <f>P213</f>
        <v>0</v>
      </c>
      <c r="Q212" s="204"/>
      <c r="R212" s="205">
        <f>R213</f>
        <v>0</v>
      </c>
      <c r="S212" s="204"/>
      <c r="T212" s="206">
        <f>T213</f>
        <v>0</v>
      </c>
      <c r="AR212" s="207" t="s">
        <v>89</v>
      </c>
      <c r="AT212" s="208" t="s">
        <v>80</v>
      </c>
      <c r="AU212" s="208" t="s">
        <v>89</v>
      </c>
      <c r="AY212" s="207" t="s">
        <v>197</v>
      </c>
      <c r="BK212" s="209">
        <f>BK213</f>
        <v>0</v>
      </c>
    </row>
    <row r="213" spans="1:65" s="2" customFormat="1" ht="14.45" customHeight="1" x14ac:dyDescent="0.2">
      <c r="A213" s="36"/>
      <c r="B213" s="37"/>
      <c r="C213" s="212" t="s">
        <v>312</v>
      </c>
      <c r="D213" s="212" t="s">
        <v>199</v>
      </c>
      <c r="E213" s="213" t="s">
        <v>313</v>
      </c>
      <c r="F213" s="214" t="s">
        <v>314</v>
      </c>
      <c r="G213" s="215" t="s">
        <v>288</v>
      </c>
      <c r="H213" s="216">
        <v>8.6709999999999994</v>
      </c>
      <c r="I213" s="217"/>
      <c r="J213" s="218">
        <f>ROUND(I213*H213,2)</f>
        <v>0</v>
      </c>
      <c r="K213" s="219"/>
      <c r="L213" s="39"/>
      <c r="M213" s="220" t="s">
        <v>1</v>
      </c>
      <c r="N213" s="221" t="s">
        <v>46</v>
      </c>
      <c r="O213" s="73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4" t="s">
        <v>203</v>
      </c>
      <c r="AT213" s="224" t="s">
        <v>199</v>
      </c>
      <c r="AU213" s="224" t="s">
        <v>91</v>
      </c>
      <c r="AY213" s="18" t="s">
        <v>197</v>
      </c>
      <c r="BE213" s="116">
        <f>IF(N213="základní",J213,0)</f>
        <v>0</v>
      </c>
      <c r="BF213" s="116">
        <f>IF(N213="snížená",J213,0)</f>
        <v>0</v>
      </c>
      <c r="BG213" s="116">
        <f>IF(N213="zákl. přenesená",J213,0)</f>
        <v>0</v>
      </c>
      <c r="BH213" s="116">
        <f>IF(N213="sníž. přenesená",J213,0)</f>
        <v>0</v>
      </c>
      <c r="BI213" s="116">
        <f>IF(N213="nulová",J213,0)</f>
        <v>0</v>
      </c>
      <c r="BJ213" s="18" t="s">
        <v>89</v>
      </c>
      <c r="BK213" s="116">
        <f>ROUND(I213*H213,2)</f>
        <v>0</v>
      </c>
      <c r="BL213" s="18" t="s">
        <v>203</v>
      </c>
      <c r="BM213" s="224" t="s">
        <v>315</v>
      </c>
    </row>
    <row r="214" spans="1:65" s="12" customFormat="1" ht="25.9" customHeight="1" x14ac:dyDescent="0.2">
      <c r="B214" s="196"/>
      <c r="C214" s="197"/>
      <c r="D214" s="198" t="s">
        <v>80</v>
      </c>
      <c r="E214" s="199" t="s">
        <v>316</v>
      </c>
      <c r="F214" s="199" t="s">
        <v>317</v>
      </c>
      <c r="G214" s="197"/>
      <c r="H214" s="197"/>
      <c r="I214" s="200"/>
      <c r="J214" s="201">
        <f>BK214</f>
        <v>0</v>
      </c>
      <c r="K214" s="197"/>
      <c r="L214" s="202"/>
      <c r="M214" s="203"/>
      <c r="N214" s="204"/>
      <c r="O214" s="204"/>
      <c r="P214" s="205">
        <f>P215+P230+P293+P306+P310+P326+P332+P352+P379</f>
        <v>0</v>
      </c>
      <c r="Q214" s="204"/>
      <c r="R214" s="205">
        <f>R215+R230+R293+R306+R310+R326+R332+R352+R379</f>
        <v>522.30119967999997</v>
      </c>
      <c r="S214" s="204"/>
      <c r="T214" s="206">
        <f>T215+T230+T293+T306+T310+T326+T332+T352+T379</f>
        <v>8.7683375399999992</v>
      </c>
      <c r="AR214" s="207" t="s">
        <v>91</v>
      </c>
      <c r="AT214" s="208" t="s">
        <v>80</v>
      </c>
      <c r="AU214" s="208" t="s">
        <v>81</v>
      </c>
      <c r="AY214" s="207" t="s">
        <v>197</v>
      </c>
      <c r="BK214" s="209">
        <f>BK215+BK230+BK293+BK306+BK310+BK326+BK332+BK352+BK379</f>
        <v>0</v>
      </c>
    </row>
    <row r="215" spans="1:65" s="12" customFormat="1" ht="22.9" customHeight="1" x14ac:dyDescent="0.2">
      <c r="B215" s="196"/>
      <c r="C215" s="197"/>
      <c r="D215" s="198" t="s">
        <v>80</v>
      </c>
      <c r="E215" s="210" t="s">
        <v>318</v>
      </c>
      <c r="F215" s="210" t="s">
        <v>319</v>
      </c>
      <c r="G215" s="197"/>
      <c r="H215" s="197"/>
      <c r="I215" s="200"/>
      <c r="J215" s="211">
        <f>BK215</f>
        <v>0</v>
      </c>
      <c r="K215" s="197"/>
      <c r="L215" s="202"/>
      <c r="M215" s="203"/>
      <c r="N215" s="204"/>
      <c r="O215" s="204"/>
      <c r="P215" s="205">
        <f>SUM(P216:P229)</f>
        <v>0</v>
      </c>
      <c r="Q215" s="204"/>
      <c r="R215" s="205">
        <f>SUM(R216:R229)</f>
        <v>3.9244310000000002</v>
      </c>
      <c r="S215" s="204"/>
      <c r="T215" s="206">
        <f>SUM(T216:T229)</f>
        <v>7.0819799999999997</v>
      </c>
      <c r="AR215" s="207" t="s">
        <v>91</v>
      </c>
      <c r="AT215" s="208" t="s">
        <v>80</v>
      </c>
      <c r="AU215" s="208" t="s">
        <v>89</v>
      </c>
      <c r="AY215" s="207" t="s">
        <v>197</v>
      </c>
      <c r="BK215" s="209">
        <f>SUM(BK216:BK229)</f>
        <v>0</v>
      </c>
    </row>
    <row r="216" spans="1:65" s="2" customFormat="1" ht="24.2" customHeight="1" x14ac:dyDescent="0.2">
      <c r="A216" s="36"/>
      <c r="B216" s="37"/>
      <c r="C216" s="212" t="s">
        <v>320</v>
      </c>
      <c r="D216" s="212" t="s">
        <v>199</v>
      </c>
      <c r="E216" s="213" t="s">
        <v>321</v>
      </c>
      <c r="F216" s="214" t="s">
        <v>322</v>
      </c>
      <c r="G216" s="215" t="s">
        <v>109</v>
      </c>
      <c r="H216" s="216">
        <v>590.16499999999996</v>
      </c>
      <c r="I216" s="217"/>
      <c r="J216" s="218">
        <f>ROUND(I216*H216,2)</f>
        <v>0</v>
      </c>
      <c r="K216" s="219"/>
      <c r="L216" s="39"/>
      <c r="M216" s="220" t="s">
        <v>1</v>
      </c>
      <c r="N216" s="221" t="s">
        <v>46</v>
      </c>
      <c r="O216" s="73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4" t="s">
        <v>302</v>
      </c>
      <c r="AT216" s="224" t="s">
        <v>199</v>
      </c>
      <c r="AU216" s="224" t="s">
        <v>91</v>
      </c>
      <c r="AY216" s="18" t="s">
        <v>197</v>
      </c>
      <c r="BE216" s="116">
        <f>IF(N216="základní",J216,0)</f>
        <v>0</v>
      </c>
      <c r="BF216" s="116">
        <f>IF(N216="snížená",J216,0)</f>
        <v>0</v>
      </c>
      <c r="BG216" s="116">
        <f>IF(N216="zákl. přenesená",J216,0)</f>
        <v>0</v>
      </c>
      <c r="BH216" s="116">
        <f>IF(N216="sníž. přenesená",J216,0)</f>
        <v>0</v>
      </c>
      <c r="BI216" s="116">
        <f>IF(N216="nulová",J216,0)</f>
        <v>0</v>
      </c>
      <c r="BJ216" s="18" t="s">
        <v>89</v>
      </c>
      <c r="BK216" s="116">
        <f>ROUND(I216*H216,2)</f>
        <v>0</v>
      </c>
      <c r="BL216" s="18" t="s">
        <v>302</v>
      </c>
      <c r="BM216" s="224" t="s">
        <v>323</v>
      </c>
    </row>
    <row r="217" spans="1:65" s="13" customFormat="1" x14ac:dyDescent="0.2">
      <c r="B217" s="225"/>
      <c r="C217" s="226"/>
      <c r="D217" s="227" t="s">
        <v>205</v>
      </c>
      <c r="E217" s="228" t="s">
        <v>1</v>
      </c>
      <c r="F217" s="229" t="s">
        <v>324</v>
      </c>
      <c r="G217" s="226"/>
      <c r="H217" s="228" t="s">
        <v>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205</v>
      </c>
      <c r="AU217" s="235" t="s">
        <v>91</v>
      </c>
      <c r="AV217" s="13" t="s">
        <v>89</v>
      </c>
      <c r="AW217" s="13" t="s">
        <v>34</v>
      </c>
      <c r="AX217" s="13" t="s">
        <v>81</v>
      </c>
      <c r="AY217" s="235" t="s">
        <v>197</v>
      </c>
    </row>
    <row r="218" spans="1:65" s="14" customFormat="1" x14ac:dyDescent="0.2">
      <c r="B218" s="236"/>
      <c r="C218" s="237"/>
      <c r="D218" s="227" t="s">
        <v>205</v>
      </c>
      <c r="E218" s="238" t="s">
        <v>1</v>
      </c>
      <c r="F218" s="239" t="s">
        <v>325</v>
      </c>
      <c r="G218" s="237"/>
      <c r="H218" s="240">
        <v>590.16499999999996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205</v>
      </c>
      <c r="AU218" s="246" t="s">
        <v>91</v>
      </c>
      <c r="AV218" s="14" t="s">
        <v>91</v>
      </c>
      <c r="AW218" s="14" t="s">
        <v>34</v>
      </c>
      <c r="AX218" s="14" t="s">
        <v>89</v>
      </c>
      <c r="AY218" s="246" t="s">
        <v>197</v>
      </c>
    </row>
    <row r="219" spans="1:65" s="2" customFormat="1" ht="14.45" customHeight="1" x14ac:dyDescent="0.2">
      <c r="A219" s="36"/>
      <c r="B219" s="37"/>
      <c r="C219" s="269" t="s">
        <v>326</v>
      </c>
      <c r="D219" s="269" t="s">
        <v>243</v>
      </c>
      <c r="E219" s="270" t="s">
        <v>327</v>
      </c>
      <c r="F219" s="271" t="s">
        <v>328</v>
      </c>
      <c r="G219" s="272" t="s">
        <v>288</v>
      </c>
      <c r="H219" s="273">
        <v>0.59</v>
      </c>
      <c r="I219" s="274"/>
      <c r="J219" s="275">
        <f>ROUND(I219*H219,2)</f>
        <v>0</v>
      </c>
      <c r="K219" s="276"/>
      <c r="L219" s="277"/>
      <c r="M219" s="278" t="s">
        <v>1</v>
      </c>
      <c r="N219" s="279" t="s">
        <v>46</v>
      </c>
      <c r="O219" s="73"/>
      <c r="P219" s="222">
        <f>O219*H219</f>
        <v>0</v>
      </c>
      <c r="Q219" s="222">
        <v>1</v>
      </c>
      <c r="R219" s="222">
        <f>Q219*H219</f>
        <v>0.59</v>
      </c>
      <c r="S219" s="222">
        <v>0</v>
      </c>
      <c r="T219" s="223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4" t="s">
        <v>329</v>
      </c>
      <c r="AT219" s="224" t="s">
        <v>243</v>
      </c>
      <c r="AU219" s="224" t="s">
        <v>91</v>
      </c>
      <c r="AY219" s="18" t="s">
        <v>197</v>
      </c>
      <c r="BE219" s="116">
        <f>IF(N219="základní",J219,0)</f>
        <v>0</v>
      </c>
      <c r="BF219" s="116">
        <f>IF(N219="snížená",J219,0)</f>
        <v>0</v>
      </c>
      <c r="BG219" s="116">
        <f>IF(N219="zákl. přenesená",J219,0)</f>
        <v>0</v>
      </c>
      <c r="BH219" s="116">
        <f>IF(N219="sníž. přenesená",J219,0)</f>
        <v>0</v>
      </c>
      <c r="BI219" s="116">
        <f>IF(N219="nulová",J219,0)</f>
        <v>0</v>
      </c>
      <c r="BJ219" s="18" t="s">
        <v>89</v>
      </c>
      <c r="BK219" s="116">
        <f>ROUND(I219*H219,2)</f>
        <v>0</v>
      </c>
      <c r="BL219" s="18" t="s">
        <v>302</v>
      </c>
      <c r="BM219" s="224" t="s">
        <v>330</v>
      </c>
    </row>
    <row r="220" spans="1:65" s="14" customFormat="1" x14ac:dyDescent="0.2">
      <c r="B220" s="236"/>
      <c r="C220" s="237"/>
      <c r="D220" s="227" t="s">
        <v>205</v>
      </c>
      <c r="E220" s="238" t="s">
        <v>1</v>
      </c>
      <c r="F220" s="239" t="s">
        <v>331</v>
      </c>
      <c r="G220" s="237"/>
      <c r="H220" s="240">
        <v>590.16499999999996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205</v>
      </c>
      <c r="AU220" s="246" t="s">
        <v>91</v>
      </c>
      <c r="AV220" s="14" t="s">
        <v>91</v>
      </c>
      <c r="AW220" s="14" t="s">
        <v>34</v>
      </c>
      <c r="AX220" s="14" t="s">
        <v>89</v>
      </c>
      <c r="AY220" s="246" t="s">
        <v>197</v>
      </c>
    </row>
    <row r="221" spans="1:65" s="14" customFormat="1" x14ac:dyDescent="0.2">
      <c r="B221" s="236"/>
      <c r="C221" s="237"/>
      <c r="D221" s="227" t="s">
        <v>205</v>
      </c>
      <c r="E221" s="237"/>
      <c r="F221" s="239" t="s">
        <v>332</v>
      </c>
      <c r="G221" s="237"/>
      <c r="H221" s="240">
        <v>0.59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205</v>
      </c>
      <c r="AU221" s="246" t="s">
        <v>91</v>
      </c>
      <c r="AV221" s="14" t="s">
        <v>91</v>
      </c>
      <c r="AW221" s="14" t="s">
        <v>4</v>
      </c>
      <c r="AX221" s="14" t="s">
        <v>89</v>
      </c>
      <c r="AY221" s="246" t="s">
        <v>197</v>
      </c>
    </row>
    <row r="222" spans="1:65" s="2" customFormat="1" ht="24.2" customHeight="1" x14ac:dyDescent="0.2">
      <c r="A222" s="36"/>
      <c r="B222" s="37"/>
      <c r="C222" s="212" t="s">
        <v>7</v>
      </c>
      <c r="D222" s="212" t="s">
        <v>199</v>
      </c>
      <c r="E222" s="213" t="s">
        <v>333</v>
      </c>
      <c r="F222" s="214" t="s">
        <v>334</v>
      </c>
      <c r="G222" s="215" t="s">
        <v>109</v>
      </c>
      <c r="H222" s="216">
        <v>590.16499999999996</v>
      </c>
      <c r="I222" s="217"/>
      <c r="J222" s="218">
        <f>ROUND(I222*H222,2)</f>
        <v>0</v>
      </c>
      <c r="K222" s="219"/>
      <c r="L222" s="39"/>
      <c r="M222" s="220" t="s">
        <v>1</v>
      </c>
      <c r="N222" s="221" t="s">
        <v>46</v>
      </c>
      <c r="O222" s="73"/>
      <c r="P222" s="222">
        <f>O222*H222</f>
        <v>0</v>
      </c>
      <c r="Q222" s="222">
        <v>4.0000000000000002E-4</v>
      </c>
      <c r="R222" s="222">
        <f>Q222*H222</f>
        <v>0.236066</v>
      </c>
      <c r="S222" s="222">
        <v>1.2E-2</v>
      </c>
      <c r="T222" s="223">
        <f>S222*H222</f>
        <v>7.0819799999999997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4" t="s">
        <v>302</v>
      </c>
      <c r="AT222" s="224" t="s">
        <v>199</v>
      </c>
      <c r="AU222" s="224" t="s">
        <v>91</v>
      </c>
      <c r="AY222" s="18" t="s">
        <v>197</v>
      </c>
      <c r="BE222" s="116">
        <f>IF(N222="základní",J222,0)</f>
        <v>0</v>
      </c>
      <c r="BF222" s="116">
        <f>IF(N222="snížená",J222,0)</f>
        <v>0</v>
      </c>
      <c r="BG222" s="116">
        <f>IF(N222="zákl. přenesená",J222,0)</f>
        <v>0</v>
      </c>
      <c r="BH222" s="116">
        <f>IF(N222="sníž. přenesená",J222,0)</f>
        <v>0</v>
      </c>
      <c r="BI222" s="116">
        <f>IF(N222="nulová",J222,0)</f>
        <v>0</v>
      </c>
      <c r="BJ222" s="18" t="s">
        <v>89</v>
      </c>
      <c r="BK222" s="116">
        <f>ROUND(I222*H222,2)</f>
        <v>0</v>
      </c>
      <c r="BL222" s="18" t="s">
        <v>302</v>
      </c>
      <c r="BM222" s="224" t="s">
        <v>335</v>
      </c>
    </row>
    <row r="223" spans="1:65" s="13" customFormat="1" x14ac:dyDescent="0.2">
      <c r="B223" s="225"/>
      <c r="C223" s="226"/>
      <c r="D223" s="227" t="s">
        <v>205</v>
      </c>
      <c r="E223" s="228" t="s">
        <v>1</v>
      </c>
      <c r="F223" s="229" t="s">
        <v>336</v>
      </c>
      <c r="G223" s="226"/>
      <c r="H223" s="228" t="s">
        <v>1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AT223" s="235" t="s">
        <v>205</v>
      </c>
      <c r="AU223" s="235" t="s">
        <v>91</v>
      </c>
      <c r="AV223" s="13" t="s">
        <v>89</v>
      </c>
      <c r="AW223" s="13" t="s">
        <v>34</v>
      </c>
      <c r="AX223" s="13" t="s">
        <v>81</v>
      </c>
      <c r="AY223" s="235" t="s">
        <v>197</v>
      </c>
    </row>
    <row r="224" spans="1:65" s="14" customFormat="1" x14ac:dyDescent="0.2">
      <c r="B224" s="236"/>
      <c r="C224" s="237"/>
      <c r="D224" s="227" t="s">
        <v>205</v>
      </c>
      <c r="E224" s="238" t="s">
        <v>1</v>
      </c>
      <c r="F224" s="239" t="s">
        <v>325</v>
      </c>
      <c r="G224" s="237"/>
      <c r="H224" s="240">
        <v>590.16499999999996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AT224" s="246" t="s">
        <v>205</v>
      </c>
      <c r="AU224" s="246" t="s">
        <v>91</v>
      </c>
      <c r="AV224" s="14" t="s">
        <v>91</v>
      </c>
      <c r="AW224" s="14" t="s">
        <v>34</v>
      </c>
      <c r="AX224" s="14" t="s">
        <v>89</v>
      </c>
      <c r="AY224" s="246" t="s">
        <v>197</v>
      </c>
    </row>
    <row r="225" spans="1:65" s="2" customFormat="1" ht="37.9" customHeight="1" x14ac:dyDescent="0.2">
      <c r="A225" s="36"/>
      <c r="B225" s="37"/>
      <c r="C225" s="269" t="s">
        <v>337</v>
      </c>
      <c r="D225" s="269" t="s">
        <v>243</v>
      </c>
      <c r="E225" s="270" t="s">
        <v>338</v>
      </c>
      <c r="F225" s="271" t="s">
        <v>339</v>
      </c>
      <c r="G225" s="272" t="s">
        <v>109</v>
      </c>
      <c r="H225" s="273">
        <v>619.673</v>
      </c>
      <c r="I225" s="274"/>
      <c r="J225" s="275">
        <f>ROUND(I225*H225,2)</f>
        <v>0</v>
      </c>
      <c r="K225" s="276"/>
      <c r="L225" s="277"/>
      <c r="M225" s="278" t="s">
        <v>1</v>
      </c>
      <c r="N225" s="279" t="s">
        <v>46</v>
      </c>
      <c r="O225" s="73"/>
      <c r="P225" s="222">
        <f>O225*H225</f>
        <v>0</v>
      </c>
      <c r="Q225" s="222">
        <v>5.0000000000000001E-3</v>
      </c>
      <c r="R225" s="222">
        <f>Q225*H225</f>
        <v>3.0983650000000003</v>
      </c>
      <c r="S225" s="222">
        <v>0</v>
      </c>
      <c r="T225" s="223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4" t="s">
        <v>329</v>
      </c>
      <c r="AT225" s="224" t="s">
        <v>243</v>
      </c>
      <c r="AU225" s="224" t="s">
        <v>91</v>
      </c>
      <c r="AY225" s="18" t="s">
        <v>197</v>
      </c>
      <c r="BE225" s="116">
        <f>IF(N225="základní",J225,0)</f>
        <v>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8" t="s">
        <v>89</v>
      </c>
      <c r="BK225" s="116">
        <f>ROUND(I225*H225,2)</f>
        <v>0</v>
      </c>
      <c r="BL225" s="18" t="s">
        <v>302</v>
      </c>
      <c r="BM225" s="224" t="s">
        <v>340</v>
      </c>
    </row>
    <row r="226" spans="1:65" s="14" customFormat="1" x14ac:dyDescent="0.2">
      <c r="B226" s="236"/>
      <c r="C226" s="237"/>
      <c r="D226" s="227" t="s">
        <v>205</v>
      </c>
      <c r="E226" s="238" t="s">
        <v>1</v>
      </c>
      <c r="F226" s="239" t="s">
        <v>325</v>
      </c>
      <c r="G226" s="237"/>
      <c r="H226" s="240">
        <v>590.16499999999996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205</v>
      </c>
      <c r="AU226" s="246" t="s">
        <v>91</v>
      </c>
      <c r="AV226" s="14" t="s">
        <v>91</v>
      </c>
      <c r="AW226" s="14" t="s">
        <v>34</v>
      </c>
      <c r="AX226" s="14" t="s">
        <v>89</v>
      </c>
      <c r="AY226" s="246" t="s">
        <v>197</v>
      </c>
    </row>
    <row r="227" spans="1:65" s="14" customFormat="1" x14ac:dyDescent="0.2">
      <c r="B227" s="236"/>
      <c r="C227" s="237"/>
      <c r="D227" s="227" t="s">
        <v>205</v>
      </c>
      <c r="E227" s="237"/>
      <c r="F227" s="239" t="s">
        <v>341</v>
      </c>
      <c r="G227" s="237"/>
      <c r="H227" s="240">
        <v>619.673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205</v>
      </c>
      <c r="AU227" s="246" t="s">
        <v>91</v>
      </c>
      <c r="AV227" s="14" t="s">
        <v>91</v>
      </c>
      <c r="AW227" s="14" t="s">
        <v>4</v>
      </c>
      <c r="AX227" s="14" t="s">
        <v>89</v>
      </c>
      <c r="AY227" s="246" t="s">
        <v>197</v>
      </c>
    </row>
    <row r="228" spans="1:65" s="2" customFormat="1" ht="24.2" customHeight="1" x14ac:dyDescent="0.2">
      <c r="A228" s="36"/>
      <c r="B228" s="37"/>
      <c r="C228" s="212" t="s">
        <v>342</v>
      </c>
      <c r="D228" s="212" t="s">
        <v>199</v>
      </c>
      <c r="E228" s="213" t="s">
        <v>343</v>
      </c>
      <c r="F228" s="214" t="s">
        <v>344</v>
      </c>
      <c r="G228" s="215" t="s">
        <v>288</v>
      </c>
      <c r="H228" s="216">
        <v>3.9239999999999999</v>
      </c>
      <c r="I228" s="217"/>
      <c r="J228" s="218">
        <f>ROUND(I228*H228,2)</f>
        <v>0</v>
      </c>
      <c r="K228" s="219"/>
      <c r="L228" s="39"/>
      <c r="M228" s="220" t="s">
        <v>1</v>
      </c>
      <c r="N228" s="221" t="s">
        <v>46</v>
      </c>
      <c r="O228" s="73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4" t="s">
        <v>302</v>
      </c>
      <c r="AT228" s="224" t="s">
        <v>199</v>
      </c>
      <c r="AU228" s="224" t="s">
        <v>91</v>
      </c>
      <c r="AY228" s="18" t="s">
        <v>197</v>
      </c>
      <c r="BE228" s="116">
        <f>IF(N228="základní",J228,0)</f>
        <v>0</v>
      </c>
      <c r="BF228" s="116">
        <f>IF(N228="snížená",J228,0)</f>
        <v>0</v>
      </c>
      <c r="BG228" s="116">
        <f>IF(N228="zákl. přenesená",J228,0)</f>
        <v>0</v>
      </c>
      <c r="BH228" s="116">
        <f>IF(N228="sníž. přenesená",J228,0)</f>
        <v>0</v>
      </c>
      <c r="BI228" s="116">
        <f>IF(N228="nulová",J228,0)</f>
        <v>0</v>
      </c>
      <c r="BJ228" s="18" t="s">
        <v>89</v>
      </c>
      <c r="BK228" s="116">
        <f>ROUND(I228*H228,2)</f>
        <v>0</v>
      </c>
      <c r="BL228" s="18" t="s">
        <v>302</v>
      </c>
      <c r="BM228" s="224" t="s">
        <v>345</v>
      </c>
    </row>
    <row r="229" spans="1:65" s="2" customFormat="1" ht="24.2" customHeight="1" x14ac:dyDescent="0.2">
      <c r="A229" s="36"/>
      <c r="B229" s="37"/>
      <c r="C229" s="212" t="s">
        <v>346</v>
      </c>
      <c r="D229" s="212" t="s">
        <v>199</v>
      </c>
      <c r="E229" s="213" t="s">
        <v>347</v>
      </c>
      <c r="F229" s="214" t="s">
        <v>348</v>
      </c>
      <c r="G229" s="215" t="s">
        <v>288</v>
      </c>
      <c r="H229" s="216">
        <v>3.9239999999999999</v>
      </c>
      <c r="I229" s="217"/>
      <c r="J229" s="218">
        <f>ROUND(I229*H229,2)</f>
        <v>0</v>
      </c>
      <c r="K229" s="219"/>
      <c r="L229" s="39"/>
      <c r="M229" s="220" t="s">
        <v>1</v>
      </c>
      <c r="N229" s="221" t="s">
        <v>46</v>
      </c>
      <c r="O229" s="73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4" t="s">
        <v>302</v>
      </c>
      <c r="AT229" s="224" t="s">
        <v>199</v>
      </c>
      <c r="AU229" s="224" t="s">
        <v>91</v>
      </c>
      <c r="AY229" s="18" t="s">
        <v>197</v>
      </c>
      <c r="BE229" s="116">
        <f>IF(N229="základní",J229,0)</f>
        <v>0</v>
      </c>
      <c r="BF229" s="116">
        <f>IF(N229="snížená",J229,0)</f>
        <v>0</v>
      </c>
      <c r="BG229" s="116">
        <f>IF(N229="zákl. přenesená",J229,0)</f>
        <v>0</v>
      </c>
      <c r="BH229" s="116">
        <f>IF(N229="sníž. přenesená",J229,0)</f>
        <v>0</v>
      </c>
      <c r="BI229" s="116">
        <f>IF(N229="nulová",J229,0)</f>
        <v>0</v>
      </c>
      <c r="BJ229" s="18" t="s">
        <v>89</v>
      </c>
      <c r="BK229" s="116">
        <f>ROUND(I229*H229,2)</f>
        <v>0</v>
      </c>
      <c r="BL229" s="18" t="s">
        <v>302</v>
      </c>
      <c r="BM229" s="224" t="s">
        <v>349</v>
      </c>
    </row>
    <row r="230" spans="1:65" s="12" customFormat="1" ht="22.9" customHeight="1" x14ac:dyDescent="0.2">
      <c r="B230" s="196"/>
      <c r="C230" s="197"/>
      <c r="D230" s="198" t="s">
        <v>80</v>
      </c>
      <c r="E230" s="210" t="s">
        <v>350</v>
      </c>
      <c r="F230" s="210" t="s">
        <v>351</v>
      </c>
      <c r="G230" s="197"/>
      <c r="H230" s="197"/>
      <c r="I230" s="200"/>
      <c r="J230" s="211">
        <f>BK230</f>
        <v>0</v>
      </c>
      <c r="K230" s="197"/>
      <c r="L230" s="202"/>
      <c r="M230" s="203"/>
      <c r="N230" s="204"/>
      <c r="O230" s="204"/>
      <c r="P230" s="205">
        <f>SUM(P231:P292)</f>
        <v>0</v>
      </c>
      <c r="Q230" s="204"/>
      <c r="R230" s="205">
        <f>SUM(R231:R292)</f>
        <v>484.17305998999996</v>
      </c>
      <c r="S230" s="204"/>
      <c r="T230" s="206">
        <f>SUM(T231:T292)</f>
        <v>0</v>
      </c>
      <c r="AR230" s="207" t="s">
        <v>91</v>
      </c>
      <c r="AT230" s="208" t="s">
        <v>80</v>
      </c>
      <c r="AU230" s="208" t="s">
        <v>89</v>
      </c>
      <c r="AY230" s="207" t="s">
        <v>197</v>
      </c>
      <c r="BK230" s="209">
        <f>SUM(BK231:BK292)</f>
        <v>0</v>
      </c>
    </row>
    <row r="231" spans="1:65" s="2" customFormat="1" ht="24.2" customHeight="1" x14ac:dyDescent="0.2">
      <c r="A231" s="36"/>
      <c r="B231" s="37"/>
      <c r="C231" s="212" t="s">
        <v>352</v>
      </c>
      <c r="D231" s="212" t="s">
        <v>199</v>
      </c>
      <c r="E231" s="213" t="s">
        <v>353</v>
      </c>
      <c r="F231" s="214" t="s">
        <v>354</v>
      </c>
      <c r="G231" s="215" t="s">
        <v>105</v>
      </c>
      <c r="H231" s="216">
        <v>472.8</v>
      </c>
      <c r="I231" s="217"/>
      <c r="J231" s="218">
        <f>ROUND(I231*H231,2)</f>
        <v>0</v>
      </c>
      <c r="K231" s="219"/>
      <c r="L231" s="39"/>
      <c r="M231" s="220" t="s">
        <v>1</v>
      </c>
      <c r="N231" s="221" t="s">
        <v>46</v>
      </c>
      <c r="O231" s="73"/>
      <c r="P231" s="222">
        <f>O231*H231</f>
        <v>0</v>
      </c>
      <c r="Q231" s="222">
        <v>2.9999999999999997E-4</v>
      </c>
      <c r="R231" s="222">
        <f>Q231*H231</f>
        <v>0.14183999999999999</v>
      </c>
      <c r="S231" s="222">
        <v>0</v>
      </c>
      <c r="T231" s="223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4" t="s">
        <v>302</v>
      </c>
      <c r="AT231" s="224" t="s">
        <v>199</v>
      </c>
      <c r="AU231" s="224" t="s">
        <v>91</v>
      </c>
      <c r="AY231" s="18" t="s">
        <v>197</v>
      </c>
      <c r="BE231" s="116">
        <f>IF(N231="základní",J231,0)</f>
        <v>0</v>
      </c>
      <c r="BF231" s="116">
        <f>IF(N231="snížená",J231,0)</f>
        <v>0</v>
      </c>
      <c r="BG231" s="116">
        <f>IF(N231="zákl. přenesená",J231,0)</f>
        <v>0</v>
      </c>
      <c r="BH231" s="116">
        <f>IF(N231="sníž. přenesená",J231,0)</f>
        <v>0</v>
      </c>
      <c r="BI231" s="116">
        <f>IF(N231="nulová",J231,0)</f>
        <v>0</v>
      </c>
      <c r="BJ231" s="18" t="s">
        <v>89</v>
      </c>
      <c r="BK231" s="116">
        <f>ROUND(I231*H231,2)</f>
        <v>0</v>
      </c>
      <c r="BL231" s="18" t="s">
        <v>302</v>
      </c>
      <c r="BM231" s="224" t="s">
        <v>355</v>
      </c>
    </row>
    <row r="232" spans="1:65" s="14" customFormat="1" x14ac:dyDescent="0.2">
      <c r="B232" s="236"/>
      <c r="C232" s="237"/>
      <c r="D232" s="227" t="s">
        <v>205</v>
      </c>
      <c r="E232" s="238" t="s">
        <v>1</v>
      </c>
      <c r="F232" s="239" t="s">
        <v>356</v>
      </c>
      <c r="G232" s="237"/>
      <c r="H232" s="240">
        <v>460.8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AT232" s="246" t="s">
        <v>205</v>
      </c>
      <c r="AU232" s="246" t="s">
        <v>91</v>
      </c>
      <c r="AV232" s="14" t="s">
        <v>91</v>
      </c>
      <c r="AW232" s="14" t="s">
        <v>34</v>
      </c>
      <c r="AX232" s="14" t="s">
        <v>81</v>
      </c>
      <c r="AY232" s="246" t="s">
        <v>197</v>
      </c>
    </row>
    <row r="233" spans="1:65" s="14" customFormat="1" x14ac:dyDescent="0.2">
      <c r="B233" s="236"/>
      <c r="C233" s="237"/>
      <c r="D233" s="227" t="s">
        <v>205</v>
      </c>
      <c r="E233" s="238" t="s">
        <v>1</v>
      </c>
      <c r="F233" s="239" t="s">
        <v>357</v>
      </c>
      <c r="G233" s="237"/>
      <c r="H233" s="240">
        <v>12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205</v>
      </c>
      <c r="AU233" s="246" t="s">
        <v>91</v>
      </c>
      <c r="AV233" s="14" t="s">
        <v>91</v>
      </c>
      <c r="AW233" s="14" t="s">
        <v>34</v>
      </c>
      <c r="AX233" s="14" t="s">
        <v>81</v>
      </c>
      <c r="AY233" s="246" t="s">
        <v>197</v>
      </c>
    </row>
    <row r="234" spans="1:65" s="16" customFormat="1" x14ac:dyDescent="0.2">
      <c r="B234" s="258"/>
      <c r="C234" s="259"/>
      <c r="D234" s="227" t="s">
        <v>205</v>
      </c>
      <c r="E234" s="260" t="s">
        <v>1</v>
      </c>
      <c r="F234" s="261" t="s">
        <v>240</v>
      </c>
      <c r="G234" s="259"/>
      <c r="H234" s="262">
        <v>472.8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AT234" s="268" t="s">
        <v>205</v>
      </c>
      <c r="AU234" s="268" t="s">
        <v>91</v>
      </c>
      <c r="AV234" s="16" t="s">
        <v>203</v>
      </c>
      <c r="AW234" s="16" t="s">
        <v>34</v>
      </c>
      <c r="AX234" s="16" t="s">
        <v>89</v>
      </c>
      <c r="AY234" s="268" t="s">
        <v>197</v>
      </c>
    </row>
    <row r="235" spans="1:65" s="2" customFormat="1" ht="37.9" customHeight="1" x14ac:dyDescent="0.2">
      <c r="A235" s="36"/>
      <c r="B235" s="37"/>
      <c r="C235" s="212" t="s">
        <v>358</v>
      </c>
      <c r="D235" s="212" t="s">
        <v>199</v>
      </c>
      <c r="E235" s="213" t="s">
        <v>359</v>
      </c>
      <c r="F235" s="214" t="s">
        <v>360</v>
      </c>
      <c r="G235" s="215" t="s">
        <v>105</v>
      </c>
      <c r="H235" s="216">
        <v>1498.3530000000001</v>
      </c>
      <c r="I235" s="217"/>
      <c r="J235" s="218">
        <f>ROUND(I235*H235,2)</f>
        <v>0</v>
      </c>
      <c r="K235" s="219"/>
      <c r="L235" s="39"/>
      <c r="M235" s="220" t="s">
        <v>1</v>
      </c>
      <c r="N235" s="221" t="s">
        <v>46</v>
      </c>
      <c r="O235" s="73"/>
      <c r="P235" s="222">
        <f>O235*H235</f>
        <v>0</v>
      </c>
      <c r="Q235" s="222">
        <v>5.9999999999999995E-4</v>
      </c>
      <c r="R235" s="222">
        <f>Q235*H235</f>
        <v>0.89901179999999992</v>
      </c>
      <c r="S235" s="222">
        <v>0</v>
      </c>
      <c r="T235" s="223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4" t="s">
        <v>302</v>
      </c>
      <c r="AT235" s="224" t="s">
        <v>199</v>
      </c>
      <c r="AU235" s="224" t="s">
        <v>91</v>
      </c>
      <c r="AY235" s="18" t="s">
        <v>197</v>
      </c>
      <c r="BE235" s="116">
        <f>IF(N235="základní",J235,0)</f>
        <v>0</v>
      </c>
      <c r="BF235" s="116">
        <f>IF(N235="snížená",J235,0)</f>
        <v>0</v>
      </c>
      <c r="BG235" s="116">
        <f>IF(N235="zákl. přenesená",J235,0)</f>
        <v>0</v>
      </c>
      <c r="BH235" s="116">
        <f>IF(N235="sníž. přenesená",J235,0)</f>
        <v>0</v>
      </c>
      <c r="BI235" s="116">
        <f>IF(N235="nulová",J235,0)</f>
        <v>0</v>
      </c>
      <c r="BJ235" s="18" t="s">
        <v>89</v>
      </c>
      <c r="BK235" s="116">
        <f>ROUND(I235*H235,2)</f>
        <v>0</v>
      </c>
      <c r="BL235" s="18" t="s">
        <v>302</v>
      </c>
      <c r="BM235" s="224" t="s">
        <v>361</v>
      </c>
    </row>
    <row r="236" spans="1:65" s="14" customFormat="1" x14ac:dyDescent="0.2">
      <c r="B236" s="236"/>
      <c r="C236" s="237"/>
      <c r="D236" s="227" t="s">
        <v>205</v>
      </c>
      <c r="E236" s="238" t="s">
        <v>1</v>
      </c>
      <c r="F236" s="239" t="s">
        <v>362</v>
      </c>
      <c r="G236" s="237"/>
      <c r="H236" s="240">
        <v>1498.3530000000001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205</v>
      </c>
      <c r="AU236" s="246" t="s">
        <v>91</v>
      </c>
      <c r="AV236" s="14" t="s">
        <v>91</v>
      </c>
      <c r="AW236" s="14" t="s">
        <v>34</v>
      </c>
      <c r="AX236" s="14" t="s">
        <v>89</v>
      </c>
      <c r="AY236" s="246" t="s">
        <v>197</v>
      </c>
    </row>
    <row r="237" spans="1:65" s="2" customFormat="1" ht="37.9" customHeight="1" x14ac:dyDescent="0.2">
      <c r="A237" s="36"/>
      <c r="B237" s="37"/>
      <c r="C237" s="212" t="s">
        <v>363</v>
      </c>
      <c r="D237" s="212" t="s">
        <v>199</v>
      </c>
      <c r="E237" s="213" t="s">
        <v>364</v>
      </c>
      <c r="F237" s="214" t="s">
        <v>365</v>
      </c>
      <c r="G237" s="215" t="s">
        <v>105</v>
      </c>
      <c r="H237" s="216">
        <v>1498.3530000000001</v>
      </c>
      <c r="I237" s="217"/>
      <c r="J237" s="218">
        <f>ROUND(I237*H237,2)</f>
        <v>0</v>
      </c>
      <c r="K237" s="219"/>
      <c r="L237" s="39"/>
      <c r="M237" s="220" t="s">
        <v>1</v>
      </c>
      <c r="N237" s="221" t="s">
        <v>46</v>
      </c>
      <c r="O237" s="73"/>
      <c r="P237" s="222">
        <f>O237*H237</f>
        <v>0</v>
      </c>
      <c r="Q237" s="222">
        <v>5.9999999999999995E-4</v>
      </c>
      <c r="R237" s="222">
        <f>Q237*H237</f>
        <v>0.89901179999999992</v>
      </c>
      <c r="S237" s="222">
        <v>0</v>
      </c>
      <c r="T237" s="223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4" t="s">
        <v>302</v>
      </c>
      <c r="AT237" s="224" t="s">
        <v>199</v>
      </c>
      <c r="AU237" s="224" t="s">
        <v>91</v>
      </c>
      <c r="AY237" s="18" t="s">
        <v>197</v>
      </c>
      <c r="BE237" s="116">
        <f>IF(N237="základní",J237,0)</f>
        <v>0</v>
      </c>
      <c r="BF237" s="116">
        <f>IF(N237="snížená",J237,0)</f>
        <v>0</v>
      </c>
      <c r="BG237" s="116">
        <f>IF(N237="zákl. přenesená",J237,0)</f>
        <v>0</v>
      </c>
      <c r="BH237" s="116">
        <f>IF(N237="sníž. přenesená",J237,0)</f>
        <v>0</v>
      </c>
      <c r="BI237" s="116">
        <f>IF(N237="nulová",J237,0)</f>
        <v>0</v>
      </c>
      <c r="BJ237" s="18" t="s">
        <v>89</v>
      </c>
      <c r="BK237" s="116">
        <f>ROUND(I237*H237,2)</f>
        <v>0</v>
      </c>
      <c r="BL237" s="18" t="s">
        <v>302</v>
      </c>
      <c r="BM237" s="224" t="s">
        <v>366</v>
      </c>
    </row>
    <row r="238" spans="1:65" s="14" customFormat="1" x14ac:dyDescent="0.2">
      <c r="B238" s="236"/>
      <c r="C238" s="237"/>
      <c r="D238" s="227" t="s">
        <v>205</v>
      </c>
      <c r="E238" s="238" t="s">
        <v>1</v>
      </c>
      <c r="F238" s="239" t="s">
        <v>362</v>
      </c>
      <c r="G238" s="237"/>
      <c r="H238" s="240">
        <v>1498.3530000000001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AT238" s="246" t="s">
        <v>205</v>
      </c>
      <c r="AU238" s="246" t="s">
        <v>91</v>
      </c>
      <c r="AV238" s="14" t="s">
        <v>91</v>
      </c>
      <c r="AW238" s="14" t="s">
        <v>34</v>
      </c>
      <c r="AX238" s="14" t="s">
        <v>89</v>
      </c>
      <c r="AY238" s="246" t="s">
        <v>197</v>
      </c>
    </row>
    <row r="239" spans="1:65" s="2" customFormat="1" ht="37.9" customHeight="1" x14ac:dyDescent="0.2">
      <c r="A239" s="36"/>
      <c r="B239" s="37"/>
      <c r="C239" s="212" t="s">
        <v>367</v>
      </c>
      <c r="D239" s="212" t="s">
        <v>199</v>
      </c>
      <c r="E239" s="213" t="s">
        <v>368</v>
      </c>
      <c r="F239" s="214" t="s">
        <v>369</v>
      </c>
      <c r="G239" s="215" t="s">
        <v>105</v>
      </c>
      <c r="H239" s="216">
        <v>957.57299999999998</v>
      </c>
      <c r="I239" s="217"/>
      <c r="J239" s="218">
        <f>ROUND(I239*H239,2)</f>
        <v>0</v>
      </c>
      <c r="K239" s="219"/>
      <c r="L239" s="39"/>
      <c r="M239" s="220" t="s">
        <v>1</v>
      </c>
      <c r="N239" s="221" t="s">
        <v>46</v>
      </c>
      <c r="O239" s="73"/>
      <c r="P239" s="222">
        <f>O239*H239</f>
        <v>0</v>
      </c>
      <c r="Q239" s="222">
        <v>1.1999999999999999E-3</v>
      </c>
      <c r="R239" s="222">
        <f>Q239*H239</f>
        <v>1.1490875999999999</v>
      </c>
      <c r="S239" s="222">
        <v>0</v>
      </c>
      <c r="T239" s="223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4" t="s">
        <v>302</v>
      </c>
      <c r="AT239" s="224" t="s">
        <v>199</v>
      </c>
      <c r="AU239" s="224" t="s">
        <v>91</v>
      </c>
      <c r="AY239" s="18" t="s">
        <v>197</v>
      </c>
      <c r="BE239" s="116">
        <f>IF(N239="základní",J239,0)</f>
        <v>0</v>
      </c>
      <c r="BF239" s="116">
        <f>IF(N239="snížená",J239,0)</f>
        <v>0</v>
      </c>
      <c r="BG239" s="116">
        <f>IF(N239="zákl. přenesená",J239,0)</f>
        <v>0</v>
      </c>
      <c r="BH239" s="116">
        <f>IF(N239="sníž. přenesená",J239,0)</f>
        <v>0</v>
      </c>
      <c r="BI239" s="116">
        <f>IF(N239="nulová",J239,0)</f>
        <v>0</v>
      </c>
      <c r="BJ239" s="18" t="s">
        <v>89</v>
      </c>
      <c r="BK239" s="116">
        <f>ROUND(I239*H239,2)</f>
        <v>0</v>
      </c>
      <c r="BL239" s="18" t="s">
        <v>302</v>
      </c>
      <c r="BM239" s="224" t="s">
        <v>370</v>
      </c>
    </row>
    <row r="240" spans="1:65" s="14" customFormat="1" x14ac:dyDescent="0.2">
      <c r="B240" s="236"/>
      <c r="C240" s="237"/>
      <c r="D240" s="227" t="s">
        <v>205</v>
      </c>
      <c r="E240" s="238" t="s">
        <v>1</v>
      </c>
      <c r="F240" s="239" t="s">
        <v>371</v>
      </c>
      <c r="G240" s="237"/>
      <c r="H240" s="240">
        <v>836.14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AT240" s="246" t="s">
        <v>205</v>
      </c>
      <c r="AU240" s="246" t="s">
        <v>91</v>
      </c>
      <c r="AV240" s="14" t="s">
        <v>91</v>
      </c>
      <c r="AW240" s="14" t="s">
        <v>34</v>
      </c>
      <c r="AX240" s="14" t="s">
        <v>81</v>
      </c>
      <c r="AY240" s="246" t="s">
        <v>197</v>
      </c>
    </row>
    <row r="241" spans="1:65" s="14" customFormat="1" x14ac:dyDescent="0.2">
      <c r="B241" s="236"/>
      <c r="C241" s="237"/>
      <c r="D241" s="227" t="s">
        <v>205</v>
      </c>
      <c r="E241" s="238" t="s">
        <v>1</v>
      </c>
      <c r="F241" s="239" t="s">
        <v>372</v>
      </c>
      <c r="G241" s="237"/>
      <c r="H241" s="240">
        <v>189.41300000000001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205</v>
      </c>
      <c r="AU241" s="246" t="s">
        <v>91</v>
      </c>
      <c r="AV241" s="14" t="s">
        <v>91</v>
      </c>
      <c r="AW241" s="14" t="s">
        <v>34</v>
      </c>
      <c r="AX241" s="14" t="s">
        <v>81</v>
      </c>
      <c r="AY241" s="246" t="s">
        <v>197</v>
      </c>
    </row>
    <row r="242" spans="1:65" s="14" customFormat="1" x14ac:dyDescent="0.2">
      <c r="B242" s="236"/>
      <c r="C242" s="237"/>
      <c r="D242" s="227" t="s">
        <v>205</v>
      </c>
      <c r="E242" s="238" t="s">
        <v>1</v>
      </c>
      <c r="F242" s="239" t="s">
        <v>373</v>
      </c>
      <c r="G242" s="237"/>
      <c r="H242" s="240">
        <v>-67.98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205</v>
      </c>
      <c r="AU242" s="246" t="s">
        <v>91</v>
      </c>
      <c r="AV242" s="14" t="s">
        <v>91</v>
      </c>
      <c r="AW242" s="14" t="s">
        <v>34</v>
      </c>
      <c r="AX242" s="14" t="s">
        <v>81</v>
      </c>
      <c r="AY242" s="246" t="s">
        <v>197</v>
      </c>
    </row>
    <row r="243" spans="1:65" s="16" customFormat="1" x14ac:dyDescent="0.2">
      <c r="B243" s="258"/>
      <c r="C243" s="259"/>
      <c r="D243" s="227" t="s">
        <v>205</v>
      </c>
      <c r="E243" s="260" t="s">
        <v>1</v>
      </c>
      <c r="F243" s="261" t="s">
        <v>240</v>
      </c>
      <c r="G243" s="259"/>
      <c r="H243" s="262">
        <v>957.57299999999998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AT243" s="268" t="s">
        <v>205</v>
      </c>
      <c r="AU243" s="268" t="s">
        <v>91</v>
      </c>
      <c r="AV243" s="16" t="s">
        <v>203</v>
      </c>
      <c r="AW243" s="16" t="s">
        <v>34</v>
      </c>
      <c r="AX243" s="16" t="s">
        <v>89</v>
      </c>
      <c r="AY243" s="268" t="s">
        <v>197</v>
      </c>
    </row>
    <row r="244" spans="1:65" s="2" customFormat="1" ht="37.9" customHeight="1" x14ac:dyDescent="0.2">
      <c r="A244" s="36"/>
      <c r="B244" s="37"/>
      <c r="C244" s="212" t="s">
        <v>374</v>
      </c>
      <c r="D244" s="212" t="s">
        <v>199</v>
      </c>
      <c r="E244" s="213" t="s">
        <v>375</v>
      </c>
      <c r="F244" s="214" t="s">
        <v>376</v>
      </c>
      <c r="G244" s="215" t="s">
        <v>105</v>
      </c>
      <c r="H244" s="216">
        <v>67.98</v>
      </c>
      <c r="I244" s="217"/>
      <c r="J244" s="218">
        <f>ROUND(I244*H244,2)</f>
        <v>0</v>
      </c>
      <c r="K244" s="219"/>
      <c r="L244" s="39"/>
      <c r="M244" s="220" t="s">
        <v>1</v>
      </c>
      <c r="N244" s="221" t="s">
        <v>46</v>
      </c>
      <c r="O244" s="73"/>
      <c r="P244" s="222">
        <f>O244*H244</f>
        <v>0</v>
      </c>
      <c r="Q244" s="222">
        <v>5.4000000000000001E-4</v>
      </c>
      <c r="R244" s="222">
        <f>Q244*H244</f>
        <v>3.6709200000000004E-2</v>
      </c>
      <c r="S244" s="222">
        <v>0</v>
      </c>
      <c r="T244" s="223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4" t="s">
        <v>302</v>
      </c>
      <c r="AT244" s="224" t="s">
        <v>199</v>
      </c>
      <c r="AU244" s="224" t="s">
        <v>91</v>
      </c>
      <c r="AY244" s="18" t="s">
        <v>197</v>
      </c>
      <c r="BE244" s="116">
        <f>IF(N244="základní",J244,0)</f>
        <v>0</v>
      </c>
      <c r="BF244" s="116">
        <f>IF(N244="snížená",J244,0)</f>
        <v>0</v>
      </c>
      <c r="BG244" s="116">
        <f>IF(N244="zákl. přenesená",J244,0)</f>
        <v>0</v>
      </c>
      <c r="BH244" s="116">
        <f>IF(N244="sníž. přenesená",J244,0)</f>
        <v>0</v>
      </c>
      <c r="BI244" s="116">
        <f>IF(N244="nulová",J244,0)</f>
        <v>0</v>
      </c>
      <c r="BJ244" s="18" t="s">
        <v>89</v>
      </c>
      <c r="BK244" s="116">
        <f>ROUND(I244*H244,2)</f>
        <v>0</v>
      </c>
      <c r="BL244" s="18" t="s">
        <v>302</v>
      </c>
      <c r="BM244" s="224" t="s">
        <v>377</v>
      </c>
    </row>
    <row r="245" spans="1:65" s="2" customFormat="1" ht="24.2" customHeight="1" x14ac:dyDescent="0.2">
      <c r="A245" s="36"/>
      <c r="B245" s="37"/>
      <c r="C245" s="212" t="s">
        <v>378</v>
      </c>
      <c r="D245" s="212" t="s">
        <v>199</v>
      </c>
      <c r="E245" s="213" t="s">
        <v>379</v>
      </c>
      <c r="F245" s="214" t="s">
        <v>380</v>
      </c>
      <c r="G245" s="215" t="s">
        <v>105</v>
      </c>
      <c r="H245" s="216">
        <v>67.98</v>
      </c>
      <c r="I245" s="217"/>
      <c r="J245" s="218">
        <f>ROUND(I245*H245,2)</f>
        <v>0</v>
      </c>
      <c r="K245" s="219"/>
      <c r="L245" s="39"/>
      <c r="M245" s="220" t="s">
        <v>1</v>
      </c>
      <c r="N245" s="221" t="s">
        <v>46</v>
      </c>
      <c r="O245" s="73"/>
      <c r="P245" s="222">
        <f>O245*H245</f>
        <v>0</v>
      </c>
      <c r="Q245" s="222">
        <v>3.8000000000000002E-4</v>
      </c>
      <c r="R245" s="222">
        <f>Q245*H245</f>
        <v>2.5832400000000002E-2</v>
      </c>
      <c r="S245" s="222">
        <v>0</v>
      </c>
      <c r="T245" s="223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4" t="s">
        <v>302</v>
      </c>
      <c r="AT245" s="224" t="s">
        <v>199</v>
      </c>
      <c r="AU245" s="224" t="s">
        <v>91</v>
      </c>
      <c r="AY245" s="18" t="s">
        <v>197</v>
      </c>
      <c r="BE245" s="116">
        <f>IF(N245="základní",J245,0)</f>
        <v>0</v>
      </c>
      <c r="BF245" s="116">
        <f>IF(N245="snížená",J245,0)</f>
        <v>0</v>
      </c>
      <c r="BG245" s="116">
        <f>IF(N245="zákl. přenesená",J245,0)</f>
        <v>0</v>
      </c>
      <c r="BH245" s="116">
        <f>IF(N245="sníž. přenesená",J245,0)</f>
        <v>0</v>
      </c>
      <c r="BI245" s="116">
        <f>IF(N245="nulová",J245,0)</f>
        <v>0</v>
      </c>
      <c r="BJ245" s="18" t="s">
        <v>89</v>
      </c>
      <c r="BK245" s="116">
        <f>ROUND(I245*H245,2)</f>
        <v>0</v>
      </c>
      <c r="BL245" s="18" t="s">
        <v>302</v>
      </c>
      <c r="BM245" s="224" t="s">
        <v>381</v>
      </c>
    </row>
    <row r="246" spans="1:65" s="14" customFormat="1" x14ac:dyDescent="0.2">
      <c r="B246" s="236"/>
      <c r="C246" s="237"/>
      <c r="D246" s="227" t="s">
        <v>205</v>
      </c>
      <c r="E246" s="238" t="s">
        <v>139</v>
      </c>
      <c r="F246" s="239" t="s">
        <v>382</v>
      </c>
      <c r="G246" s="237"/>
      <c r="H246" s="240">
        <v>67.98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205</v>
      </c>
      <c r="AU246" s="246" t="s">
        <v>91</v>
      </c>
      <c r="AV246" s="14" t="s">
        <v>91</v>
      </c>
      <c r="AW246" s="14" t="s">
        <v>34</v>
      </c>
      <c r="AX246" s="14" t="s">
        <v>89</v>
      </c>
      <c r="AY246" s="246" t="s">
        <v>197</v>
      </c>
    </row>
    <row r="247" spans="1:65" s="2" customFormat="1" ht="37.9" customHeight="1" x14ac:dyDescent="0.2">
      <c r="A247" s="36"/>
      <c r="B247" s="37"/>
      <c r="C247" s="212" t="s">
        <v>383</v>
      </c>
      <c r="D247" s="212" t="s">
        <v>199</v>
      </c>
      <c r="E247" s="213" t="s">
        <v>384</v>
      </c>
      <c r="F247" s="214" t="s">
        <v>385</v>
      </c>
      <c r="G247" s="215" t="s">
        <v>109</v>
      </c>
      <c r="H247" s="216">
        <v>6516.9769999999999</v>
      </c>
      <c r="I247" s="217"/>
      <c r="J247" s="218">
        <f>ROUND(I247*H247,2)</f>
        <v>0</v>
      </c>
      <c r="K247" s="219"/>
      <c r="L247" s="39"/>
      <c r="M247" s="220" t="s">
        <v>1</v>
      </c>
      <c r="N247" s="221" t="s">
        <v>46</v>
      </c>
      <c r="O247" s="73"/>
      <c r="P247" s="222">
        <f>O247*H247</f>
        <v>0</v>
      </c>
      <c r="Q247" s="222">
        <v>5.0000000000000002E-5</v>
      </c>
      <c r="R247" s="222">
        <f>Q247*H247</f>
        <v>0.32584885000000002</v>
      </c>
      <c r="S247" s="222">
        <v>0</v>
      </c>
      <c r="T247" s="223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4" t="s">
        <v>302</v>
      </c>
      <c r="AT247" s="224" t="s">
        <v>199</v>
      </c>
      <c r="AU247" s="224" t="s">
        <v>91</v>
      </c>
      <c r="AY247" s="18" t="s">
        <v>197</v>
      </c>
      <c r="BE247" s="116">
        <f>IF(N247="základní",J247,0)</f>
        <v>0</v>
      </c>
      <c r="BF247" s="116">
        <f>IF(N247="snížená",J247,0)</f>
        <v>0</v>
      </c>
      <c r="BG247" s="116">
        <f>IF(N247="zákl. přenesená",J247,0)</f>
        <v>0</v>
      </c>
      <c r="BH247" s="116">
        <f>IF(N247="sníž. přenesená",J247,0)</f>
        <v>0</v>
      </c>
      <c r="BI247" s="116">
        <f>IF(N247="nulová",J247,0)</f>
        <v>0</v>
      </c>
      <c r="BJ247" s="18" t="s">
        <v>89</v>
      </c>
      <c r="BK247" s="116">
        <f>ROUND(I247*H247,2)</f>
        <v>0</v>
      </c>
      <c r="BL247" s="18" t="s">
        <v>302</v>
      </c>
      <c r="BM247" s="224" t="s">
        <v>386</v>
      </c>
    </row>
    <row r="248" spans="1:65" s="13" customFormat="1" x14ac:dyDescent="0.2">
      <c r="B248" s="225"/>
      <c r="C248" s="226"/>
      <c r="D248" s="227" t="s">
        <v>205</v>
      </c>
      <c r="E248" s="228" t="s">
        <v>1</v>
      </c>
      <c r="F248" s="229" t="s">
        <v>387</v>
      </c>
      <c r="G248" s="226"/>
      <c r="H248" s="228" t="s">
        <v>1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AT248" s="235" t="s">
        <v>205</v>
      </c>
      <c r="AU248" s="235" t="s">
        <v>91</v>
      </c>
      <c r="AV248" s="13" t="s">
        <v>89</v>
      </c>
      <c r="AW248" s="13" t="s">
        <v>34</v>
      </c>
      <c r="AX248" s="13" t="s">
        <v>81</v>
      </c>
      <c r="AY248" s="235" t="s">
        <v>197</v>
      </c>
    </row>
    <row r="249" spans="1:65" s="14" customFormat="1" x14ac:dyDescent="0.2">
      <c r="B249" s="236"/>
      <c r="C249" s="237"/>
      <c r="D249" s="227" t="s">
        <v>205</v>
      </c>
      <c r="E249" s="238" t="s">
        <v>1</v>
      </c>
      <c r="F249" s="239" t="s">
        <v>388</v>
      </c>
      <c r="G249" s="237"/>
      <c r="H249" s="240">
        <v>6516.9769999999999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205</v>
      </c>
      <c r="AU249" s="246" t="s">
        <v>91</v>
      </c>
      <c r="AV249" s="14" t="s">
        <v>91</v>
      </c>
      <c r="AW249" s="14" t="s">
        <v>34</v>
      </c>
      <c r="AX249" s="14" t="s">
        <v>89</v>
      </c>
      <c r="AY249" s="246" t="s">
        <v>197</v>
      </c>
    </row>
    <row r="250" spans="1:65" s="2" customFormat="1" ht="24.2" customHeight="1" x14ac:dyDescent="0.2">
      <c r="A250" s="36"/>
      <c r="B250" s="37"/>
      <c r="C250" s="269" t="s">
        <v>329</v>
      </c>
      <c r="D250" s="269" t="s">
        <v>243</v>
      </c>
      <c r="E250" s="270" t="s">
        <v>389</v>
      </c>
      <c r="F250" s="271" t="s">
        <v>390</v>
      </c>
      <c r="G250" s="272" t="s">
        <v>109</v>
      </c>
      <c r="H250" s="273">
        <v>7101.3109999999997</v>
      </c>
      <c r="I250" s="274"/>
      <c r="J250" s="275">
        <f>ROUND(I250*H250,2)</f>
        <v>0</v>
      </c>
      <c r="K250" s="276"/>
      <c r="L250" s="277"/>
      <c r="M250" s="278" t="s">
        <v>1</v>
      </c>
      <c r="N250" s="279" t="s">
        <v>46</v>
      </c>
      <c r="O250" s="73"/>
      <c r="P250" s="222">
        <f>O250*H250</f>
        <v>0</v>
      </c>
      <c r="Q250" s="222">
        <v>4.0000000000000002E-4</v>
      </c>
      <c r="R250" s="222">
        <f>Q250*H250</f>
        <v>2.8405244000000001</v>
      </c>
      <c r="S250" s="222">
        <v>0</v>
      </c>
      <c r="T250" s="223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4" t="s">
        <v>329</v>
      </c>
      <c r="AT250" s="224" t="s">
        <v>243</v>
      </c>
      <c r="AU250" s="224" t="s">
        <v>91</v>
      </c>
      <c r="AY250" s="18" t="s">
        <v>197</v>
      </c>
      <c r="BE250" s="116">
        <f>IF(N250="základní",J250,0)</f>
        <v>0</v>
      </c>
      <c r="BF250" s="116">
        <f>IF(N250="snížená",J250,0)</f>
        <v>0</v>
      </c>
      <c r="BG250" s="116">
        <f>IF(N250="zákl. přenesená",J250,0)</f>
        <v>0</v>
      </c>
      <c r="BH250" s="116">
        <f>IF(N250="sníž. přenesená",J250,0)</f>
        <v>0</v>
      </c>
      <c r="BI250" s="116">
        <f>IF(N250="nulová",J250,0)</f>
        <v>0</v>
      </c>
      <c r="BJ250" s="18" t="s">
        <v>89</v>
      </c>
      <c r="BK250" s="116">
        <f>ROUND(I250*H250,2)</f>
        <v>0</v>
      </c>
      <c r="BL250" s="18" t="s">
        <v>302</v>
      </c>
      <c r="BM250" s="224" t="s">
        <v>391</v>
      </c>
    </row>
    <row r="251" spans="1:65" s="14" customFormat="1" x14ac:dyDescent="0.2">
      <c r="B251" s="236"/>
      <c r="C251" s="237"/>
      <c r="D251" s="227" t="s">
        <v>205</v>
      </c>
      <c r="E251" s="238" t="s">
        <v>1</v>
      </c>
      <c r="F251" s="239" t="s">
        <v>118</v>
      </c>
      <c r="G251" s="237"/>
      <c r="H251" s="240">
        <v>6455.7370000000001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205</v>
      </c>
      <c r="AU251" s="246" t="s">
        <v>91</v>
      </c>
      <c r="AV251" s="14" t="s">
        <v>91</v>
      </c>
      <c r="AW251" s="14" t="s">
        <v>34</v>
      </c>
      <c r="AX251" s="14" t="s">
        <v>89</v>
      </c>
      <c r="AY251" s="246" t="s">
        <v>197</v>
      </c>
    </row>
    <row r="252" spans="1:65" s="14" customFormat="1" x14ac:dyDescent="0.2">
      <c r="B252" s="236"/>
      <c r="C252" s="237"/>
      <c r="D252" s="227" t="s">
        <v>205</v>
      </c>
      <c r="E252" s="237"/>
      <c r="F252" s="239" t="s">
        <v>392</v>
      </c>
      <c r="G252" s="237"/>
      <c r="H252" s="240">
        <v>7101.3109999999997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205</v>
      </c>
      <c r="AU252" s="246" t="s">
        <v>91</v>
      </c>
      <c r="AV252" s="14" t="s">
        <v>91</v>
      </c>
      <c r="AW252" s="14" t="s">
        <v>4</v>
      </c>
      <c r="AX252" s="14" t="s">
        <v>89</v>
      </c>
      <c r="AY252" s="246" t="s">
        <v>197</v>
      </c>
    </row>
    <row r="253" spans="1:65" s="2" customFormat="1" ht="24.2" customHeight="1" x14ac:dyDescent="0.2">
      <c r="A253" s="36"/>
      <c r="B253" s="37"/>
      <c r="C253" s="212" t="s">
        <v>393</v>
      </c>
      <c r="D253" s="212" t="s">
        <v>199</v>
      </c>
      <c r="E253" s="213" t="s">
        <v>394</v>
      </c>
      <c r="F253" s="214" t="s">
        <v>395</v>
      </c>
      <c r="G253" s="215" t="s">
        <v>109</v>
      </c>
      <c r="H253" s="216">
        <v>5901.6450000000004</v>
      </c>
      <c r="I253" s="217"/>
      <c r="J253" s="218">
        <f>ROUND(I253*H253,2)</f>
        <v>0</v>
      </c>
      <c r="K253" s="219"/>
      <c r="L253" s="39"/>
      <c r="M253" s="220" t="s">
        <v>1</v>
      </c>
      <c r="N253" s="221" t="s">
        <v>46</v>
      </c>
      <c r="O253" s="73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4" t="s">
        <v>302</v>
      </c>
      <c r="AT253" s="224" t="s">
        <v>199</v>
      </c>
      <c r="AU253" s="224" t="s">
        <v>91</v>
      </c>
      <c r="AY253" s="18" t="s">
        <v>197</v>
      </c>
      <c r="BE253" s="116">
        <f>IF(N253="základní",J253,0)</f>
        <v>0</v>
      </c>
      <c r="BF253" s="116">
        <f>IF(N253="snížená",J253,0)</f>
        <v>0</v>
      </c>
      <c r="BG253" s="116">
        <f>IF(N253="zákl. přenesená",J253,0)</f>
        <v>0</v>
      </c>
      <c r="BH253" s="116">
        <f>IF(N253="sníž. přenesená",J253,0)</f>
        <v>0</v>
      </c>
      <c r="BI253" s="116">
        <f>IF(N253="nulová",J253,0)</f>
        <v>0</v>
      </c>
      <c r="BJ253" s="18" t="s">
        <v>89</v>
      </c>
      <c r="BK253" s="116">
        <f>ROUND(I253*H253,2)</f>
        <v>0</v>
      </c>
      <c r="BL253" s="18" t="s">
        <v>302</v>
      </c>
      <c r="BM253" s="224" t="s">
        <v>396</v>
      </c>
    </row>
    <row r="254" spans="1:65" s="14" customFormat="1" x14ac:dyDescent="0.2">
      <c r="B254" s="236"/>
      <c r="C254" s="237"/>
      <c r="D254" s="227" t="s">
        <v>205</v>
      </c>
      <c r="E254" s="238" t="s">
        <v>1</v>
      </c>
      <c r="F254" s="239" t="s">
        <v>248</v>
      </c>
      <c r="G254" s="237"/>
      <c r="H254" s="240">
        <v>5901.6450000000004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205</v>
      </c>
      <c r="AU254" s="246" t="s">
        <v>91</v>
      </c>
      <c r="AV254" s="14" t="s">
        <v>91</v>
      </c>
      <c r="AW254" s="14" t="s">
        <v>34</v>
      </c>
      <c r="AX254" s="14" t="s">
        <v>89</v>
      </c>
      <c r="AY254" s="246" t="s">
        <v>197</v>
      </c>
    </row>
    <row r="255" spans="1:65" s="2" customFormat="1" ht="14.45" customHeight="1" x14ac:dyDescent="0.2">
      <c r="A255" s="36"/>
      <c r="B255" s="37"/>
      <c r="C255" s="269" t="s">
        <v>397</v>
      </c>
      <c r="D255" s="269" t="s">
        <v>243</v>
      </c>
      <c r="E255" s="270" t="s">
        <v>398</v>
      </c>
      <c r="F255" s="271" t="s">
        <v>399</v>
      </c>
      <c r="G255" s="272" t="s">
        <v>109</v>
      </c>
      <c r="H255" s="273">
        <v>6196.7269999999999</v>
      </c>
      <c r="I255" s="274"/>
      <c r="J255" s="275">
        <f>ROUND(I255*H255,2)</f>
        <v>0</v>
      </c>
      <c r="K255" s="276"/>
      <c r="L255" s="277"/>
      <c r="M255" s="278" t="s">
        <v>1</v>
      </c>
      <c r="N255" s="279" t="s">
        <v>46</v>
      </c>
      <c r="O255" s="73"/>
      <c r="P255" s="222">
        <f>O255*H255</f>
        <v>0</v>
      </c>
      <c r="Q255" s="222">
        <v>1.4E-3</v>
      </c>
      <c r="R255" s="222">
        <f>Q255*H255</f>
        <v>8.6754178</v>
      </c>
      <c r="S255" s="222">
        <v>0</v>
      </c>
      <c r="T255" s="223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4" t="s">
        <v>329</v>
      </c>
      <c r="AT255" s="224" t="s">
        <v>243</v>
      </c>
      <c r="AU255" s="224" t="s">
        <v>91</v>
      </c>
      <c r="AY255" s="18" t="s">
        <v>197</v>
      </c>
      <c r="BE255" s="116">
        <f>IF(N255="základní",J255,0)</f>
        <v>0</v>
      </c>
      <c r="BF255" s="116">
        <f>IF(N255="snížená",J255,0)</f>
        <v>0</v>
      </c>
      <c r="BG255" s="116">
        <f>IF(N255="zákl. přenesená",J255,0)</f>
        <v>0</v>
      </c>
      <c r="BH255" s="116">
        <f>IF(N255="sníž. přenesená",J255,0)</f>
        <v>0</v>
      </c>
      <c r="BI255" s="116">
        <f>IF(N255="nulová",J255,0)</f>
        <v>0</v>
      </c>
      <c r="BJ255" s="18" t="s">
        <v>89</v>
      </c>
      <c r="BK255" s="116">
        <f>ROUND(I255*H255,2)</f>
        <v>0</v>
      </c>
      <c r="BL255" s="18" t="s">
        <v>302</v>
      </c>
      <c r="BM255" s="224" t="s">
        <v>400</v>
      </c>
    </row>
    <row r="256" spans="1:65" s="14" customFormat="1" x14ac:dyDescent="0.2">
      <c r="B256" s="236"/>
      <c r="C256" s="237"/>
      <c r="D256" s="227" t="s">
        <v>205</v>
      </c>
      <c r="E256" s="238" t="s">
        <v>1</v>
      </c>
      <c r="F256" s="239" t="s">
        <v>248</v>
      </c>
      <c r="G256" s="237"/>
      <c r="H256" s="240">
        <v>5901.6450000000004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205</v>
      </c>
      <c r="AU256" s="246" t="s">
        <v>91</v>
      </c>
      <c r="AV256" s="14" t="s">
        <v>91</v>
      </c>
      <c r="AW256" s="14" t="s">
        <v>34</v>
      </c>
      <c r="AX256" s="14" t="s">
        <v>89</v>
      </c>
      <c r="AY256" s="246" t="s">
        <v>197</v>
      </c>
    </row>
    <row r="257" spans="1:65" s="14" customFormat="1" x14ac:dyDescent="0.2">
      <c r="B257" s="236"/>
      <c r="C257" s="237"/>
      <c r="D257" s="227" t="s">
        <v>205</v>
      </c>
      <c r="E257" s="237"/>
      <c r="F257" s="239" t="s">
        <v>401</v>
      </c>
      <c r="G257" s="237"/>
      <c r="H257" s="240">
        <v>6196.7269999999999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AT257" s="246" t="s">
        <v>205</v>
      </c>
      <c r="AU257" s="246" t="s">
        <v>91</v>
      </c>
      <c r="AV257" s="14" t="s">
        <v>91</v>
      </c>
      <c r="AW257" s="14" t="s">
        <v>4</v>
      </c>
      <c r="AX257" s="14" t="s">
        <v>89</v>
      </c>
      <c r="AY257" s="246" t="s">
        <v>197</v>
      </c>
    </row>
    <row r="258" spans="1:65" s="2" customFormat="1" ht="24.2" customHeight="1" x14ac:dyDescent="0.2">
      <c r="A258" s="36"/>
      <c r="B258" s="37"/>
      <c r="C258" s="212" t="s">
        <v>277</v>
      </c>
      <c r="D258" s="212" t="s">
        <v>199</v>
      </c>
      <c r="E258" s="213" t="s">
        <v>402</v>
      </c>
      <c r="F258" s="214" t="s">
        <v>403</v>
      </c>
      <c r="G258" s="215" t="s">
        <v>109</v>
      </c>
      <c r="H258" s="216">
        <v>60</v>
      </c>
      <c r="I258" s="217"/>
      <c r="J258" s="218">
        <f>ROUND(I258*H258,2)</f>
        <v>0</v>
      </c>
      <c r="K258" s="219"/>
      <c r="L258" s="39"/>
      <c r="M258" s="220" t="s">
        <v>1</v>
      </c>
      <c r="N258" s="221" t="s">
        <v>46</v>
      </c>
      <c r="O258" s="73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4" t="s">
        <v>302</v>
      </c>
      <c r="AT258" s="224" t="s">
        <v>199</v>
      </c>
      <c r="AU258" s="224" t="s">
        <v>91</v>
      </c>
      <c r="AY258" s="18" t="s">
        <v>197</v>
      </c>
      <c r="BE258" s="116">
        <f>IF(N258="základní",J258,0)</f>
        <v>0</v>
      </c>
      <c r="BF258" s="116">
        <f>IF(N258="snížená",J258,0)</f>
        <v>0</v>
      </c>
      <c r="BG258" s="116">
        <f>IF(N258="zákl. přenesená",J258,0)</f>
        <v>0</v>
      </c>
      <c r="BH258" s="116">
        <f>IF(N258="sníž. přenesená",J258,0)</f>
        <v>0</v>
      </c>
      <c r="BI258" s="116">
        <f>IF(N258="nulová",J258,0)</f>
        <v>0</v>
      </c>
      <c r="BJ258" s="18" t="s">
        <v>89</v>
      </c>
      <c r="BK258" s="116">
        <f>ROUND(I258*H258,2)</f>
        <v>0</v>
      </c>
      <c r="BL258" s="18" t="s">
        <v>302</v>
      </c>
      <c r="BM258" s="224" t="s">
        <v>404</v>
      </c>
    </row>
    <row r="259" spans="1:65" s="14" customFormat="1" x14ac:dyDescent="0.2">
      <c r="B259" s="236"/>
      <c r="C259" s="237"/>
      <c r="D259" s="227" t="s">
        <v>205</v>
      </c>
      <c r="E259" s="238" t="s">
        <v>1</v>
      </c>
      <c r="F259" s="239" t="s">
        <v>405</v>
      </c>
      <c r="G259" s="237"/>
      <c r="H259" s="240">
        <v>60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AT259" s="246" t="s">
        <v>205</v>
      </c>
      <c r="AU259" s="246" t="s">
        <v>91</v>
      </c>
      <c r="AV259" s="14" t="s">
        <v>91</v>
      </c>
      <c r="AW259" s="14" t="s">
        <v>34</v>
      </c>
      <c r="AX259" s="14" t="s">
        <v>89</v>
      </c>
      <c r="AY259" s="246" t="s">
        <v>197</v>
      </c>
    </row>
    <row r="260" spans="1:65" s="2" customFormat="1" ht="24.2" customHeight="1" x14ac:dyDescent="0.2">
      <c r="A260" s="36"/>
      <c r="B260" s="37"/>
      <c r="C260" s="269" t="s">
        <v>406</v>
      </c>
      <c r="D260" s="269" t="s">
        <v>243</v>
      </c>
      <c r="E260" s="270" t="s">
        <v>407</v>
      </c>
      <c r="F260" s="271" t="s">
        <v>408</v>
      </c>
      <c r="G260" s="272" t="s">
        <v>105</v>
      </c>
      <c r="H260" s="273">
        <v>300</v>
      </c>
      <c r="I260" s="274"/>
      <c r="J260" s="275">
        <f>ROUND(I260*H260,2)</f>
        <v>0</v>
      </c>
      <c r="K260" s="276"/>
      <c r="L260" s="277"/>
      <c r="M260" s="278" t="s">
        <v>1</v>
      </c>
      <c r="N260" s="279" t="s">
        <v>46</v>
      </c>
      <c r="O260" s="73"/>
      <c r="P260" s="222">
        <f>O260*H260</f>
        <v>0</v>
      </c>
      <c r="Q260" s="222">
        <v>5.0000000000000001E-4</v>
      </c>
      <c r="R260" s="222">
        <f>Q260*H260</f>
        <v>0.15</v>
      </c>
      <c r="S260" s="222">
        <v>0</v>
      </c>
      <c r="T260" s="223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4" t="s">
        <v>329</v>
      </c>
      <c r="AT260" s="224" t="s">
        <v>243</v>
      </c>
      <c r="AU260" s="224" t="s">
        <v>91</v>
      </c>
      <c r="AY260" s="18" t="s">
        <v>197</v>
      </c>
      <c r="BE260" s="116">
        <f>IF(N260="základní",J260,0)</f>
        <v>0</v>
      </c>
      <c r="BF260" s="116">
        <f>IF(N260="snížená",J260,0)</f>
        <v>0</v>
      </c>
      <c r="BG260" s="116">
        <f>IF(N260="zákl. přenesená",J260,0)</f>
        <v>0</v>
      </c>
      <c r="BH260" s="116">
        <f>IF(N260="sníž. přenesená",J260,0)</f>
        <v>0</v>
      </c>
      <c r="BI260" s="116">
        <f>IF(N260="nulová",J260,0)</f>
        <v>0</v>
      </c>
      <c r="BJ260" s="18" t="s">
        <v>89</v>
      </c>
      <c r="BK260" s="116">
        <f>ROUND(I260*H260,2)</f>
        <v>0</v>
      </c>
      <c r="BL260" s="18" t="s">
        <v>302</v>
      </c>
      <c r="BM260" s="224" t="s">
        <v>409</v>
      </c>
    </row>
    <row r="261" spans="1:65" s="14" customFormat="1" x14ac:dyDescent="0.2">
      <c r="B261" s="236"/>
      <c r="C261" s="237"/>
      <c r="D261" s="227" t="s">
        <v>205</v>
      </c>
      <c r="E261" s="238" t="s">
        <v>1</v>
      </c>
      <c r="F261" s="239" t="s">
        <v>410</v>
      </c>
      <c r="G261" s="237"/>
      <c r="H261" s="240">
        <v>300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AT261" s="246" t="s">
        <v>205</v>
      </c>
      <c r="AU261" s="246" t="s">
        <v>91</v>
      </c>
      <c r="AV261" s="14" t="s">
        <v>91</v>
      </c>
      <c r="AW261" s="14" t="s">
        <v>34</v>
      </c>
      <c r="AX261" s="14" t="s">
        <v>89</v>
      </c>
      <c r="AY261" s="246" t="s">
        <v>197</v>
      </c>
    </row>
    <row r="262" spans="1:65" s="2" customFormat="1" ht="14.45" customHeight="1" x14ac:dyDescent="0.2">
      <c r="A262" s="36"/>
      <c r="B262" s="37"/>
      <c r="C262" s="212" t="s">
        <v>411</v>
      </c>
      <c r="D262" s="212" t="s">
        <v>199</v>
      </c>
      <c r="E262" s="213" t="s">
        <v>412</v>
      </c>
      <c r="F262" s="214" t="s">
        <v>413</v>
      </c>
      <c r="G262" s="215" t="s">
        <v>275</v>
      </c>
      <c r="H262" s="216">
        <v>24</v>
      </c>
      <c r="I262" s="217"/>
      <c r="J262" s="218">
        <f>ROUND(I262*H262,2)</f>
        <v>0</v>
      </c>
      <c r="K262" s="219"/>
      <c r="L262" s="39"/>
      <c r="M262" s="220" t="s">
        <v>1</v>
      </c>
      <c r="N262" s="221" t="s">
        <v>46</v>
      </c>
      <c r="O262" s="73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4" t="s">
        <v>302</v>
      </c>
      <c r="AT262" s="224" t="s">
        <v>199</v>
      </c>
      <c r="AU262" s="224" t="s">
        <v>91</v>
      </c>
      <c r="AY262" s="18" t="s">
        <v>197</v>
      </c>
      <c r="BE262" s="116">
        <f>IF(N262="základní",J262,0)</f>
        <v>0</v>
      </c>
      <c r="BF262" s="116">
        <f>IF(N262="snížená",J262,0)</f>
        <v>0</v>
      </c>
      <c r="BG262" s="116">
        <f>IF(N262="zákl. přenesená",J262,0)</f>
        <v>0</v>
      </c>
      <c r="BH262" s="116">
        <f>IF(N262="sníž. přenesená",J262,0)</f>
        <v>0</v>
      </c>
      <c r="BI262" s="116">
        <f>IF(N262="nulová",J262,0)</f>
        <v>0</v>
      </c>
      <c r="BJ262" s="18" t="s">
        <v>89</v>
      </c>
      <c r="BK262" s="116">
        <f>ROUND(I262*H262,2)</f>
        <v>0</v>
      </c>
      <c r="BL262" s="18" t="s">
        <v>302</v>
      </c>
      <c r="BM262" s="224" t="s">
        <v>414</v>
      </c>
    </row>
    <row r="263" spans="1:65" s="14" customFormat="1" x14ac:dyDescent="0.2">
      <c r="B263" s="236"/>
      <c r="C263" s="237"/>
      <c r="D263" s="227" t="s">
        <v>205</v>
      </c>
      <c r="E263" s="238" t="s">
        <v>1</v>
      </c>
      <c r="F263" s="239" t="s">
        <v>346</v>
      </c>
      <c r="G263" s="237"/>
      <c r="H263" s="240">
        <v>24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AT263" s="246" t="s">
        <v>205</v>
      </c>
      <c r="AU263" s="246" t="s">
        <v>91</v>
      </c>
      <c r="AV263" s="14" t="s">
        <v>91</v>
      </c>
      <c r="AW263" s="14" t="s">
        <v>34</v>
      </c>
      <c r="AX263" s="14" t="s">
        <v>89</v>
      </c>
      <c r="AY263" s="246" t="s">
        <v>197</v>
      </c>
    </row>
    <row r="264" spans="1:65" s="2" customFormat="1" ht="24.2" customHeight="1" x14ac:dyDescent="0.2">
      <c r="A264" s="36"/>
      <c r="B264" s="37"/>
      <c r="C264" s="269" t="s">
        <v>415</v>
      </c>
      <c r="D264" s="269" t="s">
        <v>243</v>
      </c>
      <c r="E264" s="270" t="s">
        <v>416</v>
      </c>
      <c r="F264" s="271" t="s">
        <v>417</v>
      </c>
      <c r="G264" s="272" t="s">
        <v>275</v>
      </c>
      <c r="H264" s="273">
        <v>24</v>
      </c>
      <c r="I264" s="274"/>
      <c r="J264" s="275">
        <f>ROUND(I264*H264,2)</f>
        <v>0</v>
      </c>
      <c r="K264" s="276"/>
      <c r="L264" s="277"/>
      <c r="M264" s="278" t="s">
        <v>1</v>
      </c>
      <c r="N264" s="279" t="s">
        <v>46</v>
      </c>
      <c r="O264" s="73"/>
      <c r="P264" s="222">
        <f>O264*H264</f>
        <v>0</v>
      </c>
      <c r="Q264" s="222">
        <v>2.5000000000000001E-3</v>
      </c>
      <c r="R264" s="222">
        <f>Q264*H264</f>
        <v>0.06</v>
      </c>
      <c r="S264" s="222">
        <v>0</v>
      </c>
      <c r="T264" s="223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4" t="s">
        <v>329</v>
      </c>
      <c r="AT264" s="224" t="s">
        <v>243</v>
      </c>
      <c r="AU264" s="224" t="s">
        <v>91</v>
      </c>
      <c r="AY264" s="18" t="s">
        <v>197</v>
      </c>
      <c r="BE264" s="116">
        <f>IF(N264="základní",J264,0)</f>
        <v>0</v>
      </c>
      <c r="BF264" s="116">
        <f>IF(N264="snížená",J264,0)</f>
        <v>0</v>
      </c>
      <c r="BG264" s="116">
        <f>IF(N264="zákl. přenesená",J264,0)</f>
        <v>0</v>
      </c>
      <c r="BH264" s="116">
        <f>IF(N264="sníž. přenesená",J264,0)</f>
        <v>0</v>
      </c>
      <c r="BI264" s="116">
        <f>IF(N264="nulová",J264,0)</f>
        <v>0</v>
      </c>
      <c r="BJ264" s="18" t="s">
        <v>89</v>
      </c>
      <c r="BK264" s="116">
        <f>ROUND(I264*H264,2)</f>
        <v>0</v>
      </c>
      <c r="BL264" s="18" t="s">
        <v>302</v>
      </c>
      <c r="BM264" s="224" t="s">
        <v>418</v>
      </c>
    </row>
    <row r="265" spans="1:65" s="14" customFormat="1" x14ac:dyDescent="0.2">
      <c r="B265" s="236"/>
      <c r="C265" s="237"/>
      <c r="D265" s="227" t="s">
        <v>205</v>
      </c>
      <c r="E265" s="238" t="s">
        <v>1</v>
      </c>
      <c r="F265" s="239" t="s">
        <v>346</v>
      </c>
      <c r="G265" s="237"/>
      <c r="H265" s="240">
        <v>24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AT265" s="246" t="s">
        <v>205</v>
      </c>
      <c r="AU265" s="246" t="s">
        <v>91</v>
      </c>
      <c r="AV265" s="14" t="s">
        <v>91</v>
      </c>
      <c r="AW265" s="14" t="s">
        <v>34</v>
      </c>
      <c r="AX265" s="14" t="s">
        <v>89</v>
      </c>
      <c r="AY265" s="246" t="s">
        <v>197</v>
      </c>
    </row>
    <row r="266" spans="1:65" s="2" customFormat="1" ht="24.2" customHeight="1" x14ac:dyDescent="0.2">
      <c r="A266" s="36"/>
      <c r="B266" s="37"/>
      <c r="C266" s="212" t="s">
        <v>419</v>
      </c>
      <c r="D266" s="212" t="s">
        <v>199</v>
      </c>
      <c r="E266" s="213" t="s">
        <v>420</v>
      </c>
      <c r="F266" s="214" t="s">
        <v>421</v>
      </c>
      <c r="G266" s="215" t="s">
        <v>109</v>
      </c>
      <c r="H266" s="216">
        <v>4308.201</v>
      </c>
      <c r="I266" s="217"/>
      <c r="J266" s="218">
        <f>ROUND(I266*H266,2)</f>
        <v>0</v>
      </c>
      <c r="K266" s="219"/>
      <c r="L266" s="39"/>
      <c r="M266" s="220" t="s">
        <v>1</v>
      </c>
      <c r="N266" s="221" t="s">
        <v>46</v>
      </c>
      <c r="O266" s="73"/>
      <c r="P266" s="222">
        <f>O266*H266</f>
        <v>0</v>
      </c>
      <c r="Q266" s="222">
        <v>0</v>
      </c>
      <c r="R266" s="222">
        <f>Q266*H266</f>
        <v>0</v>
      </c>
      <c r="S266" s="222">
        <v>0</v>
      </c>
      <c r="T266" s="223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4" t="s">
        <v>302</v>
      </c>
      <c r="AT266" s="224" t="s">
        <v>199</v>
      </c>
      <c r="AU266" s="224" t="s">
        <v>91</v>
      </c>
      <c r="AY266" s="18" t="s">
        <v>197</v>
      </c>
      <c r="BE266" s="116">
        <f>IF(N266="základní",J266,0)</f>
        <v>0</v>
      </c>
      <c r="BF266" s="116">
        <f>IF(N266="snížená",J266,0)</f>
        <v>0</v>
      </c>
      <c r="BG266" s="116">
        <f>IF(N266="zákl. přenesená",J266,0)</f>
        <v>0</v>
      </c>
      <c r="BH266" s="116">
        <f>IF(N266="sníž. přenesená",J266,0)</f>
        <v>0</v>
      </c>
      <c r="BI266" s="116">
        <f>IF(N266="nulová",J266,0)</f>
        <v>0</v>
      </c>
      <c r="BJ266" s="18" t="s">
        <v>89</v>
      </c>
      <c r="BK266" s="116">
        <f>ROUND(I266*H266,2)</f>
        <v>0</v>
      </c>
      <c r="BL266" s="18" t="s">
        <v>302</v>
      </c>
      <c r="BM266" s="224" t="s">
        <v>422</v>
      </c>
    </row>
    <row r="267" spans="1:65" s="14" customFormat="1" x14ac:dyDescent="0.2">
      <c r="B267" s="236"/>
      <c r="C267" s="237"/>
      <c r="D267" s="227" t="s">
        <v>205</v>
      </c>
      <c r="E267" s="238" t="s">
        <v>142</v>
      </c>
      <c r="F267" s="239" t="s">
        <v>423</v>
      </c>
      <c r="G267" s="237"/>
      <c r="H267" s="240">
        <v>4308.201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205</v>
      </c>
      <c r="AU267" s="246" t="s">
        <v>91</v>
      </c>
      <c r="AV267" s="14" t="s">
        <v>91</v>
      </c>
      <c r="AW267" s="14" t="s">
        <v>34</v>
      </c>
      <c r="AX267" s="14" t="s">
        <v>89</v>
      </c>
      <c r="AY267" s="246" t="s">
        <v>197</v>
      </c>
    </row>
    <row r="268" spans="1:65" s="2" customFormat="1" ht="24.2" customHeight="1" x14ac:dyDescent="0.2">
      <c r="A268" s="36"/>
      <c r="B268" s="37"/>
      <c r="C268" s="269" t="s">
        <v>424</v>
      </c>
      <c r="D268" s="269" t="s">
        <v>243</v>
      </c>
      <c r="E268" s="270" t="s">
        <v>425</v>
      </c>
      <c r="F268" s="271" t="s">
        <v>426</v>
      </c>
      <c r="G268" s="272" t="s">
        <v>123</v>
      </c>
      <c r="H268" s="273">
        <v>258.49200000000002</v>
      </c>
      <c r="I268" s="274"/>
      <c r="J268" s="275">
        <f>ROUND(I268*H268,2)</f>
        <v>0</v>
      </c>
      <c r="K268" s="276"/>
      <c r="L268" s="277"/>
      <c r="M268" s="278" t="s">
        <v>1</v>
      </c>
      <c r="N268" s="279" t="s">
        <v>46</v>
      </c>
      <c r="O268" s="73"/>
      <c r="P268" s="222">
        <f>O268*H268</f>
        <v>0</v>
      </c>
      <c r="Q268" s="222">
        <v>0.75</v>
      </c>
      <c r="R268" s="222">
        <f>Q268*H268</f>
        <v>193.86900000000003</v>
      </c>
      <c r="S268" s="222">
        <v>0</v>
      </c>
      <c r="T268" s="223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4" t="s">
        <v>329</v>
      </c>
      <c r="AT268" s="224" t="s">
        <v>243</v>
      </c>
      <c r="AU268" s="224" t="s">
        <v>91</v>
      </c>
      <c r="AY268" s="18" t="s">
        <v>197</v>
      </c>
      <c r="BE268" s="116">
        <f>IF(N268="základní",J268,0)</f>
        <v>0</v>
      </c>
      <c r="BF268" s="116">
        <f>IF(N268="snížená",J268,0)</f>
        <v>0</v>
      </c>
      <c r="BG268" s="116">
        <f>IF(N268="zákl. přenesená",J268,0)</f>
        <v>0</v>
      </c>
      <c r="BH268" s="116">
        <f>IF(N268="sníž. přenesená",J268,0)</f>
        <v>0</v>
      </c>
      <c r="BI268" s="116">
        <f>IF(N268="nulová",J268,0)</f>
        <v>0</v>
      </c>
      <c r="BJ268" s="18" t="s">
        <v>89</v>
      </c>
      <c r="BK268" s="116">
        <f>ROUND(I268*H268,2)</f>
        <v>0</v>
      </c>
      <c r="BL268" s="18" t="s">
        <v>302</v>
      </c>
      <c r="BM268" s="224" t="s">
        <v>427</v>
      </c>
    </row>
    <row r="269" spans="1:65" s="14" customFormat="1" x14ac:dyDescent="0.2">
      <c r="B269" s="236"/>
      <c r="C269" s="237"/>
      <c r="D269" s="227" t="s">
        <v>205</v>
      </c>
      <c r="E269" s="238" t="s">
        <v>1</v>
      </c>
      <c r="F269" s="239" t="s">
        <v>428</v>
      </c>
      <c r="G269" s="237"/>
      <c r="H269" s="240">
        <v>258.49200000000002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205</v>
      </c>
      <c r="AU269" s="246" t="s">
        <v>91</v>
      </c>
      <c r="AV269" s="14" t="s">
        <v>91</v>
      </c>
      <c r="AW269" s="14" t="s">
        <v>34</v>
      </c>
      <c r="AX269" s="14" t="s">
        <v>89</v>
      </c>
      <c r="AY269" s="246" t="s">
        <v>197</v>
      </c>
    </row>
    <row r="270" spans="1:65" s="2" customFormat="1" ht="24.2" customHeight="1" x14ac:dyDescent="0.2">
      <c r="A270" s="36"/>
      <c r="B270" s="37"/>
      <c r="C270" s="212" t="s">
        <v>429</v>
      </c>
      <c r="D270" s="212" t="s">
        <v>199</v>
      </c>
      <c r="E270" s="213" t="s">
        <v>430</v>
      </c>
      <c r="F270" s="214" t="s">
        <v>431</v>
      </c>
      <c r="G270" s="215" t="s">
        <v>109</v>
      </c>
      <c r="H270" s="216">
        <v>4308.201</v>
      </c>
      <c r="I270" s="217"/>
      <c r="J270" s="218">
        <f>ROUND(I270*H270,2)</f>
        <v>0</v>
      </c>
      <c r="K270" s="219"/>
      <c r="L270" s="39"/>
      <c r="M270" s="220" t="s">
        <v>1</v>
      </c>
      <c r="N270" s="221" t="s">
        <v>46</v>
      </c>
      <c r="O270" s="73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4" t="s">
        <v>302</v>
      </c>
      <c r="AT270" s="224" t="s">
        <v>199</v>
      </c>
      <c r="AU270" s="224" t="s">
        <v>91</v>
      </c>
      <c r="AY270" s="18" t="s">
        <v>197</v>
      </c>
      <c r="BE270" s="116">
        <f>IF(N270="základní",J270,0)</f>
        <v>0</v>
      </c>
      <c r="BF270" s="116">
        <f>IF(N270="snížená",J270,0)</f>
        <v>0</v>
      </c>
      <c r="BG270" s="116">
        <f>IF(N270="zákl. přenesená",J270,0)</f>
        <v>0</v>
      </c>
      <c r="BH270" s="116">
        <f>IF(N270="sníž. přenesená",J270,0)</f>
        <v>0</v>
      </c>
      <c r="BI270" s="116">
        <f>IF(N270="nulová",J270,0)</f>
        <v>0</v>
      </c>
      <c r="BJ270" s="18" t="s">
        <v>89</v>
      </c>
      <c r="BK270" s="116">
        <f>ROUND(I270*H270,2)</f>
        <v>0</v>
      </c>
      <c r="BL270" s="18" t="s">
        <v>302</v>
      </c>
      <c r="BM270" s="224" t="s">
        <v>432</v>
      </c>
    </row>
    <row r="271" spans="1:65" s="14" customFormat="1" x14ac:dyDescent="0.2">
      <c r="B271" s="236"/>
      <c r="C271" s="237"/>
      <c r="D271" s="227" t="s">
        <v>205</v>
      </c>
      <c r="E271" s="238" t="s">
        <v>1</v>
      </c>
      <c r="F271" s="239" t="s">
        <v>423</v>
      </c>
      <c r="G271" s="237"/>
      <c r="H271" s="240">
        <v>4308.201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AT271" s="246" t="s">
        <v>205</v>
      </c>
      <c r="AU271" s="246" t="s">
        <v>91</v>
      </c>
      <c r="AV271" s="14" t="s">
        <v>91</v>
      </c>
      <c r="AW271" s="14" t="s">
        <v>34</v>
      </c>
      <c r="AX271" s="14" t="s">
        <v>89</v>
      </c>
      <c r="AY271" s="246" t="s">
        <v>197</v>
      </c>
    </row>
    <row r="272" spans="1:65" s="2" customFormat="1" ht="14.45" customHeight="1" x14ac:dyDescent="0.2">
      <c r="A272" s="36"/>
      <c r="B272" s="37"/>
      <c r="C272" s="269" t="s">
        <v>433</v>
      </c>
      <c r="D272" s="269" t="s">
        <v>243</v>
      </c>
      <c r="E272" s="270" t="s">
        <v>434</v>
      </c>
      <c r="F272" s="271" t="s">
        <v>435</v>
      </c>
      <c r="G272" s="272" t="s">
        <v>109</v>
      </c>
      <c r="H272" s="273">
        <v>6462.3019999999997</v>
      </c>
      <c r="I272" s="274"/>
      <c r="J272" s="275">
        <f>ROUND(I272*H272,2)</f>
        <v>0</v>
      </c>
      <c r="K272" s="276"/>
      <c r="L272" s="277"/>
      <c r="M272" s="278" t="s">
        <v>1</v>
      </c>
      <c r="N272" s="279" t="s">
        <v>46</v>
      </c>
      <c r="O272" s="73"/>
      <c r="P272" s="222">
        <f>O272*H272</f>
        <v>0</v>
      </c>
      <c r="Q272" s="222">
        <v>1.0999999999999999E-2</v>
      </c>
      <c r="R272" s="222">
        <f>Q272*H272</f>
        <v>71.085321999999991</v>
      </c>
      <c r="S272" s="222">
        <v>0</v>
      </c>
      <c r="T272" s="223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4" t="s">
        <v>329</v>
      </c>
      <c r="AT272" s="224" t="s">
        <v>243</v>
      </c>
      <c r="AU272" s="224" t="s">
        <v>91</v>
      </c>
      <c r="AY272" s="18" t="s">
        <v>197</v>
      </c>
      <c r="BE272" s="116">
        <f>IF(N272="základní",J272,0)</f>
        <v>0</v>
      </c>
      <c r="BF272" s="116">
        <f>IF(N272="snížená",J272,0)</f>
        <v>0</v>
      </c>
      <c r="BG272" s="116">
        <f>IF(N272="zákl. přenesená",J272,0)</f>
        <v>0</v>
      </c>
      <c r="BH272" s="116">
        <f>IF(N272="sníž. přenesená",J272,0)</f>
        <v>0</v>
      </c>
      <c r="BI272" s="116">
        <f>IF(N272="nulová",J272,0)</f>
        <v>0</v>
      </c>
      <c r="BJ272" s="18" t="s">
        <v>89</v>
      </c>
      <c r="BK272" s="116">
        <f>ROUND(I272*H272,2)</f>
        <v>0</v>
      </c>
      <c r="BL272" s="18" t="s">
        <v>302</v>
      </c>
      <c r="BM272" s="224" t="s">
        <v>436</v>
      </c>
    </row>
    <row r="273" spans="1:65" s="14" customFormat="1" x14ac:dyDescent="0.2">
      <c r="B273" s="236"/>
      <c r="C273" s="237"/>
      <c r="D273" s="227" t="s">
        <v>205</v>
      </c>
      <c r="E273" s="238" t="s">
        <v>1</v>
      </c>
      <c r="F273" s="239" t="s">
        <v>142</v>
      </c>
      <c r="G273" s="237"/>
      <c r="H273" s="240">
        <v>4308.201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205</v>
      </c>
      <c r="AU273" s="246" t="s">
        <v>91</v>
      </c>
      <c r="AV273" s="14" t="s">
        <v>91</v>
      </c>
      <c r="AW273" s="14" t="s">
        <v>34</v>
      </c>
      <c r="AX273" s="14" t="s">
        <v>89</v>
      </c>
      <c r="AY273" s="246" t="s">
        <v>197</v>
      </c>
    </row>
    <row r="274" spans="1:65" s="14" customFormat="1" x14ac:dyDescent="0.2">
      <c r="B274" s="236"/>
      <c r="C274" s="237"/>
      <c r="D274" s="227" t="s">
        <v>205</v>
      </c>
      <c r="E274" s="237"/>
      <c r="F274" s="239" t="s">
        <v>437</v>
      </c>
      <c r="G274" s="237"/>
      <c r="H274" s="240">
        <v>6462.3019999999997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AT274" s="246" t="s">
        <v>205</v>
      </c>
      <c r="AU274" s="246" t="s">
        <v>91</v>
      </c>
      <c r="AV274" s="14" t="s">
        <v>91</v>
      </c>
      <c r="AW274" s="14" t="s">
        <v>4</v>
      </c>
      <c r="AX274" s="14" t="s">
        <v>89</v>
      </c>
      <c r="AY274" s="246" t="s">
        <v>197</v>
      </c>
    </row>
    <row r="275" spans="1:65" s="2" customFormat="1" ht="24.2" customHeight="1" x14ac:dyDescent="0.2">
      <c r="A275" s="36"/>
      <c r="B275" s="37"/>
      <c r="C275" s="212" t="s">
        <v>438</v>
      </c>
      <c r="D275" s="212" t="s">
        <v>199</v>
      </c>
      <c r="E275" s="213" t="s">
        <v>439</v>
      </c>
      <c r="F275" s="214" t="s">
        <v>440</v>
      </c>
      <c r="G275" s="215" t="s">
        <v>123</v>
      </c>
      <c r="H275" s="216">
        <v>127.476</v>
      </c>
      <c r="I275" s="217"/>
      <c r="J275" s="218">
        <f>ROUND(I275*H275,2)</f>
        <v>0</v>
      </c>
      <c r="K275" s="219"/>
      <c r="L275" s="39"/>
      <c r="M275" s="220" t="s">
        <v>1</v>
      </c>
      <c r="N275" s="221" t="s">
        <v>46</v>
      </c>
      <c r="O275" s="73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4" t="s">
        <v>302</v>
      </c>
      <c r="AT275" s="224" t="s">
        <v>199</v>
      </c>
      <c r="AU275" s="224" t="s">
        <v>91</v>
      </c>
      <c r="AY275" s="18" t="s">
        <v>197</v>
      </c>
      <c r="BE275" s="116">
        <f>IF(N275="základní",J275,0)</f>
        <v>0</v>
      </c>
      <c r="BF275" s="116">
        <f>IF(N275="snížená",J275,0)</f>
        <v>0</v>
      </c>
      <c r="BG275" s="116">
        <f>IF(N275="zákl. přenesená",J275,0)</f>
        <v>0</v>
      </c>
      <c r="BH275" s="116">
        <f>IF(N275="sníž. přenesená",J275,0)</f>
        <v>0</v>
      </c>
      <c r="BI275" s="116">
        <f>IF(N275="nulová",J275,0)</f>
        <v>0</v>
      </c>
      <c r="BJ275" s="18" t="s">
        <v>89</v>
      </c>
      <c r="BK275" s="116">
        <f>ROUND(I275*H275,2)</f>
        <v>0</v>
      </c>
      <c r="BL275" s="18" t="s">
        <v>302</v>
      </c>
      <c r="BM275" s="224" t="s">
        <v>441</v>
      </c>
    </row>
    <row r="276" spans="1:65" s="14" customFormat="1" x14ac:dyDescent="0.2">
      <c r="B276" s="236"/>
      <c r="C276" s="237"/>
      <c r="D276" s="227" t="s">
        <v>205</v>
      </c>
      <c r="E276" s="238" t="s">
        <v>122</v>
      </c>
      <c r="F276" s="239" t="s">
        <v>442</v>
      </c>
      <c r="G276" s="237"/>
      <c r="H276" s="240">
        <v>127.476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205</v>
      </c>
      <c r="AU276" s="246" t="s">
        <v>91</v>
      </c>
      <c r="AV276" s="14" t="s">
        <v>91</v>
      </c>
      <c r="AW276" s="14" t="s">
        <v>34</v>
      </c>
      <c r="AX276" s="14" t="s">
        <v>89</v>
      </c>
      <c r="AY276" s="246" t="s">
        <v>197</v>
      </c>
    </row>
    <row r="277" spans="1:65" s="2" customFormat="1" ht="14.45" customHeight="1" x14ac:dyDescent="0.2">
      <c r="A277" s="36"/>
      <c r="B277" s="37"/>
      <c r="C277" s="269" t="s">
        <v>443</v>
      </c>
      <c r="D277" s="269" t="s">
        <v>243</v>
      </c>
      <c r="E277" s="270" t="s">
        <v>444</v>
      </c>
      <c r="F277" s="271" t="s">
        <v>445</v>
      </c>
      <c r="G277" s="272" t="s">
        <v>288</v>
      </c>
      <c r="H277" s="273">
        <v>203.96199999999999</v>
      </c>
      <c r="I277" s="274"/>
      <c r="J277" s="275">
        <f>ROUND(I277*H277,2)</f>
        <v>0</v>
      </c>
      <c r="K277" s="276"/>
      <c r="L277" s="277"/>
      <c r="M277" s="278" t="s">
        <v>1</v>
      </c>
      <c r="N277" s="279" t="s">
        <v>46</v>
      </c>
      <c r="O277" s="73"/>
      <c r="P277" s="222">
        <f>O277*H277</f>
        <v>0</v>
      </c>
      <c r="Q277" s="222">
        <v>1</v>
      </c>
      <c r="R277" s="222">
        <f>Q277*H277</f>
        <v>203.96199999999999</v>
      </c>
      <c r="S277" s="222">
        <v>0</v>
      </c>
      <c r="T277" s="223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4" t="s">
        <v>329</v>
      </c>
      <c r="AT277" s="224" t="s">
        <v>243</v>
      </c>
      <c r="AU277" s="224" t="s">
        <v>91</v>
      </c>
      <c r="AY277" s="18" t="s">
        <v>197</v>
      </c>
      <c r="BE277" s="116">
        <f>IF(N277="základní",J277,0)</f>
        <v>0</v>
      </c>
      <c r="BF277" s="116">
        <f>IF(N277="snížená",J277,0)</f>
        <v>0</v>
      </c>
      <c r="BG277" s="116">
        <f>IF(N277="zákl. přenesená",J277,0)</f>
        <v>0</v>
      </c>
      <c r="BH277" s="116">
        <f>IF(N277="sníž. přenesená",J277,0)</f>
        <v>0</v>
      </c>
      <c r="BI277" s="116">
        <f>IF(N277="nulová",J277,0)</f>
        <v>0</v>
      </c>
      <c r="BJ277" s="18" t="s">
        <v>89</v>
      </c>
      <c r="BK277" s="116">
        <f>ROUND(I277*H277,2)</f>
        <v>0</v>
      </c>
      <c r="BL277" s="18" t="s">
        <v>302</v>
      </c>
      <c r="BM277" s="224" t="s">
        <v>446</v>
      </c>
    </row>
    <row r="278" spans="1:65" s="14" customFormat="1" x14ac:dyDescent="0.2">
      <c r="B278" s="236"/>
      <c r="C278" s="237"/>
      <c r="D278" s="227" t="s">
        <v>205</v>
      </c>
      <c r="E278" s="238" t="s">
        <v>1</v>
      </c>
      <c r="F278" s="239" t="s">
        <v>447</v>
      </c>
      <c r="G278" s="237"/>
      <c r="H278" s="240">
        <v>203.96199999999999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AT278" s="246" t="s">
        <v>205</v>
      </c>
      <c r="AU278" s="246" t="s">
        <v>91</v>
      </c>
      <c r="AV278" s="14" t="s">
        <v>91</v>
      </c>
      <c r="AW278" s="14" t="s">
        <v>34</v>
      </c>
      <c r="AX278" s="14" t="s">
        <v>89</v>
      </c>
      <c r="AY278" s="246" t="s">
        <v>197</v>
      </c>
    </row>
    <row r="279" spans="1:65" s="2" customFormat="1" ht="14.45" customHeight="1" x14ac:dyDescent="0.2">
      <c r="A279" s="36"/>
      <c r="B279" s="37"/>
      <c r="C279" s="212" t="s">
        <v>448</v>
      </c>
      <c r="D279" s="212" t="s">
        <v>199</v>
      </c>
      <c r="E279" s="213" t="s">
        <v>449</v>
      </c>
      <c r="F279" s="214" t="s">
        <v>450</v>
      </c>
      <c r="G279" s="215" t="s">
        <v>105</v>
      </c>
      <c r="H279" s="216">
        <v>2672.7069999999999</v>
      </c>
      <c r="I279" s="217"/>
      <c r="J279" s="218">
        <f>ROUND(I279*H279,2)</f>
        <v>0</v>
      </c>
      <c r="K279" s="219"/>
      <c r="L279" s="39"/>
      <c r="M279" s="220" t="s">
        <v>1</v>
      </c>
      <c r="N279" s="221" t="s">
        <v>46</v>
      </c>
      <c r="O279" s="73"/>
      <c r="P279" s="222">
        <f>O279*H279</f>
        <v>0</v>
      </c>
      <c r="Q279" s="222">
        <v>0</v>
      </c>
      <c r="R279" s="222">
        <f>Q279*H279</f>
        <v>0</v>
      </c>
      <c r="S279" s="222">
        <v>0</v>
      </c>
      <c r="T279" s="223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4" t="s">
        <v>302</v>
      </c>
      <c r="AT279" s="224" t="s">
        <v>199</v>
      </c>
      <c r="AU279" s="224" t="s">
        <v>91</v>
      </c>
      <c r="AY279" s="18" t="s">
        <v>197</v>
      </c>
      <c r="BE279" s="116">
        <f>IF(N279="základní",J279,0)</f>
        <v>0</v>
      </c>
      <c r="BF279" s="116">
        <f>IF(N279="snížená",J279,0)</f>
        <v>0</v>
      </c>
      <c r="BG279" s="116">
        <f>IF(N279="zákl. přenesená",J279,0)</f>
        <v>0</v>
      </c>
      <c r="BH279" s="116">
        <f>IF(N279="sníž. přenesená",J279,0)</f>
        <v>0</v>
      </c>
      <c r="BI279" s="116">
        <f>IF(N279="nulová",J279,0)</f>
        <v>0</v>
      </c>
      <c r="BJ279" s="18" t="s">
        <v>89</v>
      </c>
      <c r="BK279" s="116">
        <f>ROUND(I279*H279,2)</f>
        <v>0</v>
      </c>
      <c r="BL279" s="18" t="s">
        <v>302</v>
      </c>
      <c r="BM279" s="224" t="s">
        <v>451</v>
      </c>
    </row>
    <row r="280" spans="1:65" s="14" customFormat="1" x14ac:dyDescent="0.2">
      <c r="B280" s="236"/>
      <c r="C280" s="237"/>
      <c r="D280" s="227" t="s">
        <v>205</v>
      </c>
      <c r="E280" s="238" t="s">
        <v>1</v>
      </c>
      <c r="F280" s="239" t="s">
        <v>452</v>
      </c>
      <c r="G280" s="237"/>
      <c r="H280" s="240">
        <v>1025.5530000000001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AT280" s="246" t="s">
        <v>205</v>
      </c>
      <c r="AU280" s="246" t="s">
        <v>91</v>
      </c>
      <c r="AV280" s="14" t="s">
        <v>91</v>
      </c>
      <c r="AW280" s="14" t="s">
        <v>34</v>
      </c>
      <c r="AX280" s="14" t="s">
        <v>81</v>
      </c>
      <c r="AY280" s="246" t="s">
        <v>197</v>
      </c>
    </row>
    <row r="281" spans="1:65" s="14" customFormat="1" x14ac:dyDescent="0.2">
      <c r="B281" s="236"/>
      <c r="C281" s="237"/>
      <c r="D281" s="227" t="s">
        <v>205</v>
      </c>
      <c r="E281" s="238" t="s">
        <v>1</v>
      </c>
      <c r="F281" s="239" t="s">
        <v>453</v>
      </c>
      <c r="G281" s="237"/>
      <c r="H281" s="240">
        <v>129.74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205</v>
      </c>
      <c r="AU281" s="246" t="s">
        <v>91</v>
      </c>
      <c r="AV281" s="14" t="s">
        <v>91</v>
      </c>
      <c r="AW281" s="14" t="s">
        <v>34</v>
      </c>
      <c r="AX281" s="14" t="s">
        <v>81</v>
      </c>
      <c r="AY281" s="246" t="s">
        <v>197</v>
      </c>
    </row>
    <row r="282" spans="1:65" s="14" customFormat="1" x14ac:dyDescent="0.2">
      <c r="B282" s="236"/>
      <c r="C282" s="237"/>
      <c r="D282" s="227" t="s">
        <v>205</v>
      </c>
      <c r="E282" s="238" t="s">
        <v>1</v>
      </c>
      <c r="F282" s="239" t="s">
        <v>454</v>
      </c>
      <c r="G282" s="237"/>
      <c r="H282" s="240">
        <v>274.44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AT282" s="246" t="s">
        <v>205</v>
      </c>
      <c r="AU282" s="246" t="s">
        <v>91</v>
      </c>
      <c r="AV282" s="14" t="s">
        <v>91</v>
      </c>
      <c r="AW282" s="14" t="s">
        <v>34</v>
      </c>
      <c r="AX282" s="14" t="s">
        <v>81</v>
      </c>
      <c r="AY282" s="246" t="s">
        <v>197</v>
      </c>
    </row>
    <row r="283" spans="1:65" s="14" customFormat="1" x14ac:dyDescent="0.2">
      <c r="B283" s="236"/>
      <c r="C283" s="237"/>
      <c r="D283" s="227" t="s">
        <v>205</v>
      </c>
      <c r="E283" s="238" t="s">
        <v>1</v>
      </c>
      <c r="F283" s="239" t="s">
        <v>455</v>
      </c>
      <c r="G283" s="237"/>
      <c r="H283" s="240">
        <v>159.76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AT283" s="246" t="s">
        <v>205</v>
      </c>
      <c r="AU283" s="246" t="s">
        <v>91</v>
      </c>
      <c r="AV283" s="14" t="s">
        <v>91</v>
      </c>
      <c r="AW283" s="14" t="s">
        <v>34</v>
      </c>
      <c r="AX283" s="14" t="s">
        <v>81</v>
      </c>
      <c r="AY283" s="246" t="s">
        <v>197</v>
      </c>
    </row>
    <row r="284" spans="1:65" s="14" customFormat="1" x14ac:dyDescent="0.2">
      <c r="B284" s="236"/>
      <c r="C284" s="237"/>
      <c r="D284" s="227" t="s">
        <v>205</v>
      </c>
      <c r="E284" s="238" t="s">
        <v>1</v>
      </c>
      <c r="F284" s="239" t="s">
        <v>456</v>
      </c>
      <c r="G284" s="237"/>
      <c r="H284" s="240">
        <v>370.44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AT284" s="246" t="s">
        <v>205</v>
      </c>
      <c r="AU284" s="246" t="s">
        <v>91</v>
      </c>
      <c r="AV284" s="14" t="s">
        <v>91</v>
      </c>
      <c r="AW284" s="14" t="s">
        <v>34</v>
      </c>
      <c r="AX284" s="14" t="s">
        <v>81</v>
      </c>
      <c r="AY284" s="246" t="s">
        <v>197</v>
      </c>
    </row>
    <row r="285" spans="1:65" s="14" customFormat="1" x14ac:dyDescent="0.2">
      <c r="B285" s="236"/>
      <c r="C285" s="237"/>
      <c r="D285" s="227" t="s">
        <v>205</v>
      </c>
      <c r="E285" s="238" t="s">
        <v>1</v>
      </c>
      <c r="F285" s="239" t="s">
        <v>457</v>
      </c>
      <c r="G285" s="237"/>
      <c r="H285" s="240">
        <v>98.16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AT285" s="246" t="s">
        <v>205</v>
      </c>
      <c r="AU285" s="246" t="s">
        <v>91</v>
      </c>
      <c r="AV285" s="14" t="s">
        <v>91</v>
      </c>
      <c r="AW285" s="14" t="s">
        <v>34</v>
      </c>
      <c r="AX285" s="14" t="s">
        <v>81</v>
      </c>
      <c r="AY285" s="246" t="s">
        <v>197</v>
      </c>
    </row>
    <row r="286" spans="1:65" s="14" customFormat="1" x14ac:dyDescent="0.2">
      <c r="B286" s="236"/>
      <c r="C286" s="237"/>
      <c r="D286" s="227" t="s">
        <v>205</v>
      </c>
      <c r="E286" s="238" t="s">
        <v>1</v>
      </c>
      <c r="F286" s="239" t="s">
        <v>458</v>
      </c>
      <c r="G286" s="237"/>
      <c r="H286" s="240">
        <v>428.36799999999999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AT286" s="246" t="s">
        <v>205</v>
      </c>
      <c r="AU286" s="246" t="s">
        <v>91</v>
      </c>
      <c r="AV286" s="14" t="s">
        <v>91</v>
      </c>
      <c r="AW286" s="14" t="s">
        <v>34</v>
      </c>
      <c r="AX286" s="14" t="s">
        <v>81</v>
      </c>
      <c r="AY286" s="246" t="s">
        <v>197</v>
      </c>
    </row>
    <row r="287" spans="1:65" s="14" customFormat="1" x14ac:dyDescent="0.2">
      <c r="B287" s="236"/>
      <c r="C287" s="237"/>
      <c r="D287" s="227" t="s">
        <v>205</v>
      </c>
      <c r="E287" s="238" t="s">
        <v>1</v>
      </c>
      <c r="F287" s="239" t="s">
        <v>459</v>
      </c>
      <c r="G287" s="237"/>
      <c r="H287" s="240">
        <v>186.24600000000001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205</v>
      </c>
      <c r="AU287" s="246" t="s">
        <v>91</v>
      </c>
      <c r="AV287" s="14" t="s">
        <v>91</v>
      </c>
      <c r="AW287" s="14" t="s">
        <v>34</v>
      </c>
      <c r="AX287" s="14" t="s">
        <v>81</v>
      </c>
      <c r="AY287" s="246" t="s">
        <v>197</v>
      </c>
    </row>
    <row r="288" spans="1:65" s="16" customFormat="1" x14ac:dyDescent="0.2">
      <c r="B288" s="258"/>
      <c r="C288" s="259"/>
      <c r="D288" s="227" t="s">
        <v>205</v>
      </c>
      <c r="E288" s="260" t="s">
        <v>126</v>
      </c>
      <c r="F288" s="261" t="s">
        <v>240</v>
      </c>
      <c r="G288" s="259"/>
      <c r="H288" s="262">
        <v>2672.7069999999999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AT288" s="268" t="s">
        <v>205</v>
      </c>
      <c r="AU288" s="268" t="s">
        <v>91</v>
      </c>
      <c r="AV288" s="16" t="s">
        <v>203</v>
      </c>
      <c r="AW288" s="16" t="s">
        <v>34</v>
      </c>
      <c r="AX288" s="16" t="s">
        <v>89</v>
      </c>
      <c r="AY288" s="268" t="s">
        <v>197</v>
      </c>
    </row>
    <row r="289" spans="1:65" s="2" customFormat="1" ht="14.45" customHeight="1" x14ac:dyDescent="0.2">
      <c r="A289" s="36"/>
      <c r="B289" s="37"/>
      <c r="C289" s="269" t="s">
        <v>460</v>
      </c>
      <c r="D289" s="269" t="s">
        <v>243</v>
      </c>
      <c r="E289" s="270" t="s">
        <v>461</v>
      </c>
      <c r="F289" s="271" t="s">
        <v>462</v>
      </c>
      <c r="G289" s="272" t="s">
        <v>105</v>
      </c>
      <c r="H289" s="273">
        <v>2672.7069999999999</v>
      </c>
      <c r="I289" s="274"/>
      <c r="J289" s="275">
        <f>ROUND(I289*H289,2)</f>
        <v>0</v>
      </c>
      <c r="K289" s="276"/>
      <c r="L289" s="277"/>
      <c r="M289" s="278" t="s">
        <v>1</v>
      </c>
      <c r="N289" s="279" t="s">
        <v>46</v>
      </c>
      <c r="O289" s="73"/>
      <c r="P289" s="222">
        <f>O289*H289</f>
        <v>0</v>
      </c>
      <c r="Q289" s="222">
        <v>2.0000000000000002E-5</v>
      </c>
      <c r="R289" s="222">
        <f>Q289*H289</f>
        <v>5.3454140000000004E-2</v>
      </c>
      <c r="S289" s="222">
        <v>0</v>
      </c>
      <c r="T289" s="22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4" t="s">
        <v>329</v>
      </c>
      <c r="AT289" s="224" t="s">
        <v>243</v>
      </c>
      <c r="AU289" s="224" t="s">
        <v>91</v>
      </c>
      <c r="AY289" s="18" t="s">
        <v>197</v>
      </c>
      <c r="BE289" s="116">
        <f>IF(N289="základní",J289,0)</f>
        <v>0</v>
      </c>
      <c r="BF289" s="116">
        <f>IF(N289="snížená",J289,0)</f>
        <v>0</v>
      </c>
      <c r="BG289" s="116">
        <f>IF(N289="zákl. přenesená",J289,0)</f>
        <v>0</v>
      </c>
      <c r="BH289" s="116">
        <f>IF(N289="sníž. přenesená",J289,0)</f>
        <v>0</v>
      </c>
      <c r="BI289" s="116">
        <f>IF(N289="nulová",J289,0)</f>
        <v>0</v>
      </c>
      <c r="BJ289" s="18" t="s">
        <v>89</v>
      </c>
      <c r="BK289" s="116">
        <f>ROUND(I289*H289,2)</f>
        <v>0</v>
      </c>
      <c r="BL289" s="18" t="s">
        <v>302</v>
      </c>
      <c r="BM289" s="224" t="s">
        <v>463</v>
      </c>
    </row>
    <row r="290" spans="1:65" s="14" customFormat="1" x14ac:dyDescent="0.2">
      <c r="B290" s="236"/>
      <c r="C290" s="237"/>
      <c r="D290" s="227" t="s">
        <v>205</v>
      </c>
      <c r="E290" s="238" t="s">
        <v>1</v>
      </c>
      <c r="F290" s="239" t="s">
        <v>126</v>
      </c>
      <c r="G290" s="237"/>
      <c r="H290" s="240">
        <v>2672.7069999999999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AT290" s="246" t="s">
        <v>205</v>
      </c>
      <c r="AU290" s="246" t="s">
        <v>91</v>
      </c>
      <c r="AV290" s="14" t="s">
        <v>91</v>
      </c>
      <c r="AW290" s="14" t="s">
        <v>34</v>
      </c>
      <c r="AX290" s="14" t="s">
        <v>89</v>
      </c>
      <c r="AY290" s="246" t="s">
        <v>197</v>
      </c>
    </row>
    <row r="291" spans="1:65" s="2" customFormat="1" ht="24.2" customHeight="1" x14ac:dyDescent="0.2">
      <c r="A291" s="36"/>
      <c r="B291" s="37"/>
      <c r="C291" s="212" t="s">
        <v>464</v>
      </c>
      <c r="D291" s="212" t="s">
        <v>199</v>
      </c>
      <c r="E291" s="213" t="s">
        <v>465</v>
      </c>
      <c r="F291" s="214" t="s">
        <v>466</v>
      </c>
      <c r="G291" s="215" t="s">
        <v>288</v>
      </c>
      <c r="H291" s="216">
        <v>484.173</v>
      </c>
      <c r="I291" s="217"/>
      <c r="J291" s="218">
        <f>ROUND(I291*H291,2)</f>
        <v>0</v>
      </c>
      <c r="K291" s="219"/>
      <c r="L291" s="39"/>
      <c r="M291" s="220" t="s">
        <v>1</v>
      </c>
      <c r="N291" s="221" t="s">
        <v>46</v>
      </c>
      <c r="O291" s="73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24" t="s">
        <v>302</v>
      </c>
      <c r="AT291" s="224" t="s">
        <v>199</v>
      </c>
      <c r="AU291" s="224" t="s">
        <v>91</v>
      </c>
      <c r="AY291" s="18" t="s">
        <v>197</v>
      </c>
      <c r="BE291" s="116">
        <f>IF(N291="základní",J291,0)</f>
        <v>0</v>
      </c>
      <c r="BF291" s="116">
        <f>IF(N291="snížená",J291,0)</f>
        <v>0</v>
      </c>
      <c r="BG291" s="116">
        <f>IF(N291="zákl. přenesená",J291,0)</f>
        <v>0</v>
      </c>
      <c r="BH291" s="116">
        <f>IF(N291="sníž. přenesená",J291,0)</f>
        <v>0</v>
      </c>
      <c r="BI291" s="116">
        <f>IF(N291="nulová",J291,0)</f>
        <v>0</v>
      </c>
      <c r="BJ291" s="18" t="s">
        <v>89</v>
      </c>
      <c r="BK291" s="116">
        <f>ROUND(I291*H291,2)</f>
        <v>0</v>
      </c>
      <c r="BL291" s="18" t="s">
        <v>302</v>
      </c>
      <c r="BM291" s="224" t="s">
        <v>467</v>
      </c>
    </row>
    <row r="292" spans="1:65" s="2" customFormat="1" ht="24.2" customHeight="1" x14ac:dyDescent="0.2">
      <c r="A292" s="36"/>
      <c r="B292" s="37"/>
      <c r="C292" s="212" t="s">
        <v>468</v>
      </c>
      <c r="D292" s="212" t="s">
        <v>199</v>
      </c>
      <c r="E292" s="213" t="s">
        <v>469</v>
      </c>
      <c r="F292" s="214" t="s">
        <v>470</v>
      </c>
      <c r="G292" s="215" t="s">
        <v>288</v>
      </c>
      <c r="H292" s="216">
        <v>484.173</v>
      </c>
      <c r="I292" s="217"/>
      <c r="J292" s="218">
        <f>ROUND(I292*H292,2)</f>
        <v>0</v>
      </c>
      <c r="K292" s="219"/>
      <c r="L292" s="39"/>
      <c r="M292" s="220" t="s">
        <v>1</v>
      </c>
      <c r="N292" s="221" t="s">
        <v>46</v>
      </c>
      <c r="O292" s="73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4" t="s">
        <v>302</v>
      </c>
      <c r="AT292" s="224" t="s">
        <v>199</v>
      </c>
      <c r="AU292" s="224" t="s">
        <v>91</v>
      </c>
      <c r="AY292" s="18" t="s">
        <v>197</v>
      </c>
      <c r="BE292" s="116">
        <f>IF(N292="základní",J292,0)</f>
        <v>0</v>
      </c>
      <c r="BF292" s="116">
        <f>IF(N292="snížená",J292,0)</f>
        <v>0</v>
      </c>
      <c r="BG292" s="116">
        <f>IF(N292="zákl. přenesená",J292,0)</f>
        <v>0</v>
      </c>
      <c r="BH292" s="116">
        <f>IF(N292="sníž. přenesená",J292,0)</f>
        <v>0</v>
      </c>
      <c r="BI292" s="116">
        <f>IF(N292="nulová",J292,0)</f>
        <v>0</v>
      </c>
      <c r="BJ292" s="18" t="s">
        <v>89</v>
      </c>
      <c r="BK292" s="116">
        <f>ROUND(I292*H292,2)</f>
        <v>0</v>
      </c>
      <c r="BL292" s="18" t="s">
        <v>302</v>
      </c>
      <c r="BM292" s="224" t="s">
        <v>471</v>
      </c>
    </row>
    <row r="293" spans="1:65" s="12" customFormat="1" ht="22.9" customHeight="1" x14ac:dyDescent="0.2">
      <c r="B293" s="196"/>
      <c r="C293" s="197"/>
      <c r="D293" s="198" t="s">
        <v>80</v>
      </c>
      <c r="E293" s="210" t="s">
        <v>472</v>
      </c>
      <c r="F293" s="210" t="s">
        <v>473</v>
      </c>
      <c r="G293" s="197"/>
      <c r="H293" s="197"/>
      <c r="I293" s="200"/>
      <c r="J293" s="211">
        <f>BK293</f>
        <v>0</v>
      </c>
      <c r="K293" s="197"/>
      <c r="L293" s="202"/>
      <c r="M293" s="203"/>
      <c r="N293" s="204"/>
      <c r="O293" s="204"/>
      <c r="P293" s="205">
        <f>SUM(P294:P305)</f>
        <v>0</v>
      </c>
      <c r="Q293" s="204"/>
      <c r="R293" s="205">
        <f>SUM(R294:R305)</f>
        <v>3.2148163000000003</v>
      </c>
      <c r="S293" s="204"/>
      <c r="T293" s="206">
        <f>SUM(T294:T305)</f>
        <v>0</v>
      </c>
      <c r="AR293" s="207" t="s">
        <v>91</v>
      </c>
      <c r="AT293" s="208" t="s">
        <v>80</v>
      </c>
      <c r="AU293" s="208" t="s">
        <v>89</v>
      </c>
      <c r="AY293" s="207" t="s">
        <v>197</v>
      </c>
      <c r="BK293" s="209">
        <f>SUM(BK294:BK305)</f>
        <v>0</v>
      </c>
    </row>
    <row r="294" spans="1:65" s="2" customFormat="1" ht="24.2" customHeight="1" x14ac:dyDescent="0.2">
      <c r="A294" s="36"/>
      <c r="B294" s="37"/>
      <c r="C294" s="212" t="s">
        <v>474</v>
      </c>
      <c r="D294" s="212" t="s">
        <v>199</v>
      </c>
      <c r="E294" s="213" t="s">
        <v>475</v>
      </c>
      <c r="F294" s="214" t="s">
        <v>476</v>
      </c>
      <c r="G294" s="215" t="s">
        <v>109</v>
      </c>
      <c r="H294" s="216">
        <v>307.666</v>
      </c>
      <c r="I294" s="217"/>
      <c r="J294" s="218">
        <f>ROUND(I294*H294,2)</f>
        <v>0</v>
      </c>
      <c r="K294" s="219"/>
      <c r="L294" s="39"/>
      <c r="M294" s="220" t="s">
        <v>1</v>
      </c>
      <c r="N294" s="221" t="s">
        <v>46</v>
      </c>
      <c r="O294" s="73"/>
      <c r="P294" s="222">
        <f>O294*H294</f>
        <v>0</v>
      </c>
      <c r="Q294" s="222">
        <v>6.0000000000000001E-3</v>
      </c>
      <c r="R294" s="222">
        <f>Q294*H294</f>
        <v>1.845996</v>
      </c>
      <c r="S294" s="222">
        <v>0</v>
      </c>
      <c r="T294" s="223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24" t="s">
        <v>302</v>
      </c>
      <c r="AT294" s="224" t="s">
        <v>199</v>
      </c>
      <c r="AU294" s="224" t="s">
        <v>91</v>
      </c>
      <c r="AY294" s="18" t="s">
        <v>197</v>
      </c>
      <c r="BE294" s="116">
        <f>IF(N294="základní",J294,0)</f>
        <v>0</v>
      </c>
      <c r="BF294" s="116">
        <f>IF(N294="snížená",J294,0)</f>
        <v>0</v>
      </c>
      <c r="BG294" s="116">
        <f>IF(N294="zákl. přenesená",J294,0)</f>
        <v>0</v>
      </c>
      <c r="BH294" s="116">
        <f>IF(N294="sníž. přenesená",J294,0)</f>
        <v>0</v>
      </c>
      <c r="BI294" s="116">
        <f>IF(N294="nulová",J294,0)</f>
        <v>0</v>
      </c>
      <c r="BJ294" s="18" t="s">
        <v>89</v>
      </c>
      <c r="BK294" s="116">
        <f>ROUND(I294*H294,2)</f>
        <v>0</v>
      </c>
      <c r="BL294" s="18" t="s">
        <v>302</v>
      </c>
      <c r="BM294" s="224" t="s">
        <v>477</v>
      </c>
    </row>
    <row r="295" spans="1:65" s="13" customFormat="1" x14ac:dyDescent="0.2">
      <c r="B295" s="225"/>
      <c r="C295" s="226"/>
      <c r="D295" s="227" t="s">
        <v>205</v>
      </c>
      <c r="E295" s="228" t="s">
        <v>1</v>
      </c>
      <c r="F295" s="229" t="s">
        <v>254</v>
      </c>
      <c r="G295" s="226"/>
      <c r="H295" s="228" t="s">
        <v>1</v>
      </c>
      <c r="I295" s="230"/>
      <c r="J295" s="226"/>
      <c r="K295" s="226"/>
      <c r="L295" s="231"/>
      <c r="M295" s="232"/>
      <c r="N295" s="233"/>
      <c r="O295" s="233"/>
      <c r="P295" s="233"/>
      <c r="Q295" s="233"/>
      <c r="R295" s="233"/>
      <c r="S295" s="233"/>
      <c r="T295" s="234"/>
      <c r="AT295" s="235" t="s">
        <v>205</v>
      </c>
      <c r="AU295" s="235" t="s">
        <v>91</v>
      </c>
      <c r="AV295" s="13" t="s">
        <v>89</v>
      </c>
      <c r="AW295" s="13" t="s">
        <v>34</v>
      </c>
      <c r="AX295" s="13" t="s">
        <v>81</v>
      </c>
      <c r="AY295" s="235" t="s">
        <v>197</v>
      </c>
    </row>
    <row r="296" spans="1:65" s="14" customFormat="1" x14ac:dyDescent="0.2">
      <c r="B296" s="236"/>
      <c r="C296" s="237"/>
      <c r="D296" s="227" t="s">
        <v>205</v>
      </c>
      <c r="E296" s="238" t="s">
        <v>1</v>
      </c>
      <c r="F296" s="239" t="s">
        <v>112</v>
      </c>
      <c r="G296" s="237"/>
      <c r="H296" s="240">
        <v>307.666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AT296" s="246" t="s">
        <v>205</v>
      </c>
      <c r="AU296" s="246" t="s">
        <v>91</v>
      </c>
      <c r="AV296" s="14" t="s">
        <v>91</v>
      </c>
      <c r="AW296" s="14" t="s">
        <v>34</v>
      </c>
      <c r="AX296" s="14" t="s">
        <v>89</v>
      </c>
      <c r="AY296" s="246" t="s">
        <v>197</v>
      </c>
    </row>
    <row r="297" spans="1:65" s="2" customFormat="1" ht="24.2" customHeight="1" x14ac:dyDescent="0.2">
      <c r="A297" s="36"/>
      <c r="B297" s="37"/>
      <c r="C297" s="269" t="s">
        <v>478</v>
      </c>
      <c r="D297" s="269" t="s">
        <v>243</v>
      </c>
      <c r="E297" s="270" t="s">
        <v>479</v>
      </c>
      <c r="F297" s="271" t="s">
        <v>480</v>
      </c>
      <c r="G297" s="272" t="s">
        <v>109</v>
      </c>
      <c r="H297" s="273">
        <v>323.04899999999998</v>
      </c>
      <c r="I297" s="274"/>
      <c r="J297" s="275">
        <f>ROUND(I297*H297,2)</f>
        <v>0</v>
      </c>
      <c r="K297" s="276"/>
      <c r="L297" s="277"/>
      <c r="M297" s="278" t="s">
        <v>1</v>
      </c>
      <c r="N297" s="279" t="s">
        <v>46</v>
      </c>
      <c r="O297" s="73"/>
      <c r="P297" s="222">
        <f>O297*H297</f>
        <v>0</v>
      </c>
      <c r="Q297" s="222">
        <v>1.5E-3</v>
      </c>
      <c r="R297" s="222">
        <f>Q297*H297</f>
        <v>0.48457349999999999</v>
      </c>
      <c r="S297" s="222">
        <v>0</v>
      </c>
      <c r="T297" s="223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24" t="s">
        <v>329</v>
      </c>
      <c r="AT297" s="224" t="s">
        <v>243</v>
      </c>
      <c r="AU297" s="224" t="s">
        <v>91</v>
      </c>
      <c r="AY297" s="18" t="s">
        <v>197</v>
      </c>
      <c r="BE297" s="116">
        <f>IF(N297="základní",J297,0)</f>
        <v>0</v>
      </c>
      <c r="BF297" s="116">
        <f>IF(N297="snížená",J297,0)</f>
        <v>0</v>
      </c>
      <c r="BG297" s="116">
        <f>IF(N297="zákl. přenesená",J297,0)</f>
        <v>0</v>
      </c>
      <c r="BH297" s="116">
        <f>IF(N297="sníž. přenesená",J297,0)</f>
        <v>0</v>
      </c>
      <c r="BI297" s="116">
        <f>IF(N297="nulová",J297,0)</f>
        <v>0</v>
      </c>
      <c r="BJ297" s="18" t="s">
        <v>89</v>
      </c>
      <c r="BK297" s="116">
        <f>ROUND(I297*H297,2)</f>
        <v>0</v>
      </c>
      <c r="BL297" s="18" t="s">
        <v>302</v>
      </c>
      <c r="BM297" s="224" t="s">
        <v>481</v>
      </c>
    </row>
    <row r="298" spans="1:65" s="14" customFormat="1" x14ac:dyDescent="0.2">
      <c r="B298" s="236"/>
      <c r="C298" s="237"/>
      <c r="D298" s="227" t="s">
        <v>205</v>
      </c>
      <c r="E298" s="238" t="s">
        <v>1</v>
      </c>
      <c r="F298" s="239" t="s">
        <v>112</v>
      </c>
      <c r="G298" s="237"/>
      <c r="H298" s="240">
        <v>307.666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AT298" s="246" t="s">
        <v>205</v>
      </c>
      <c r="AU298" s="246" t="s">
        <v>91</v>
      </c>
      <c r="AV298" s="14" t="s">
        <v>91</v>
      </c>
      <c r="AW298" s="14" t="s">
        <v>34</v>
      </c>
      <c r="AX298" s="14" t="s">
        <v>89</v>
      </c>
      <c r="AY298" s="246" t="s">
        <v>197</v>
      </c>
    </row>
    <row r="299" spans="1:65" s="14" customFormat="1" x14ac:dyDescent="0.2">
      <c r="B299" s="236"/>
      <c r="C299" s="237"/>
      <c r="D299" s="227" t="s">
        <v>205</v>
      </c>
      <c r="E299" s="237"/>
      <c r="F299" s="239" t="s">
        <v>482</v>
      </c>
      <c r="G299" s="237"/>
      <c r="H299" s="240">
        <v>323.04899999999998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AT299" s="246" t="s">
        <v>205</v>
      </c>
      <c r="AU299" s="246" t="s">
        <v>91</v>
      </c>
      <c r="AV299" s="14" t="s">
        <v>91</v>
      </c>
      <c r="AW299" s="14" t="s">
        <v>4</v>
      </c>
      <c r="AX299" s="14" t="s">
        <v>89</v>
      </c>
      <c r="AY299" s="246" t="s">
        <v>197</v>
      </c>
    </row>
    <row r="300" spans="1:65" s="2" customFormat="1" ht="24.2" customHeight="1" x14ac:dyDescent="0.2">
      <c r="A300" s="36"/>
      <c r="B300" s="37"/>
      <c r="C300" s="212" t="s">
        <v>483</v>
      </c>
      <c r="D300" s="212" t="s">
        <v>199</v>
      </c>
      <c r="E300" s="213" t="s">
        <v>484</v>
      </c>
      <c r="F300" s="214" t="s">
        <v>485</v>
      </c>
      <c r="G300" s="215" t="s">
        <v>105</v>
      </c>
      <c r="H300" s="216">
        <v>531.71799999999996</v>
      </c>
      <c r="I300" s="217"/>
      <c r="J300" s="218">
        <f>ROUND(I300*H300,2)</f>
        <v>0</v>
      </c>
      <c r="K300" s="219"/>
      <c r="L300" s="39"/>
      <c r="M300" s="220" t="s">
        <v>1</v>
      </c>
      <c r="N300" s="221" t="s">
        <v>46</v>
      </c>
      <c r="O300" s="73"/>
      <c r="P300" s="222">
        <f>O300*H300</f>
        <v>0</v>
      </c>
      <c r="Q300" s="222">
        <v>1E-4</v>
      </c>
      <c r="R300" s="222">
        <f>Q300*H300</f>
        <v>5.3171799999999998E-2</v>
      </c>
      <c r="S300" s="222">
        <v>0</v>
      </c>
      <c r="T300" s="22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4" t="s">
        <v>302</v>
      </c>
      <c r="AT300" s="224" t="s">
        <v>199</v>
      </c>
      <c r="AU300" s="224" t="s">
        <v>91</v>
      </c>
      <c r="AY300" s="18" t="s">
        <v>197</v>
      </c>
      <c r="BE300" s="116">
        <f>IF(N300="základní",J300,0)</f>
        <v>0</v>
      </c>
      <c r="BF300" s="116">
        <f>IF(N300="snížená",J300,0)</f>
        <v>0</v>
      </c>
      <c r="BG300" s="116">
        <f>IF(N300="zákl. přenesená",J300,0)</f>
        <v>0</v>
      </c>
      <c r="BH300" s="116">
        <f>IF(N300="sníž. přenesená",J300,0)</f>
        <v>0</v>
      </c>
      <c r="BI300" s="116">
        <f>IF(N300="nulová",J300,0)</f>
        <v>0</v>
      </c>
      <c r="BJ300" s="18" t="s">
        <v>89</v>
      </c>
      <c r="BK300" s="116">
        <f>ROUND(I300*H300,2)</f>
        <v>0</v>
      </c>
      <c r="BL300" s="18" t="s">
        <v>302</v>
      </c>
      <c r="BM300" s="224" t="s">
        <v>486</v>
      </c>
    </row>
    <row r="301" spans="1:65" s="14" customFormat="1" x14ac:dyDescent="0.2">
      <c r="B301" s="236"/>
      <c r="C301" s="237"/>
      <c r="D301" s="227" t="s">
        <v>205</v>
      </c>
      <c r="E301" s="238" t="s">
        <v>1</v>
      </c>
      <c r="F301" s="239" t="s">
        <v>487</v>
      </c>
      <c r="G301" s="237"/>
      <c r="H301" s="240">
        <v>531.71799999999996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AT301" s="246" t="s">
        <v>205</v>
      </c>
      <c r="AU301" s="246" t="s">
        <v>91</v>
      </c>
      <c r="AV301" s="14" t="s">
        <v>91</v>
      </c>
      <c r="AW301" s="14" t="s">
        <v>34</v>
      </c>
      <c r="AX301" s="14" t="s">
        <v>89</v>
      </c>
      <c r="AY301" s="246" t="s">
        <v>197</v>
      </c>
    </row>
    <row r="302" spans="1:65" s="2" customFormat="1" ht="14.45" customHeight="1" x14ac:dyDescent="0.2">
      <c r="A302" s="36"/>
      <c r="B302" s="37"/>
      <c r="C302" s="269" t="s">
        <v>488</v>
      </c>
      <c r="D302" s="269" t="s">
        <v>243</v>
      </c>
      <c r="E302" s="270" t="s">
        <v>489</v>
      </c>
      <c r="F302" s="271" t="s">
        <v>490</v>
      </c>
      <c r="G302" s="272" t="s">
        <v>123</v>
      </c>
      <c r="H302" s="273">
        <v>33.243000000000002</v>
      </c>
      <c r="I302" s="274"/>
      <c r="J302" s="275">
        <f>ROUND(I302*H302,2)</f>
        <v>0</v>
      </c>
      <c r="K302" s="276"/>
      <c r="L302" s="277"/>
      <c r="M302" s="278" t="s">
        <v>1</v>
      </c>
      <c r="N302" s="279" t="s">
        <v>46</v>
      </c>
      <c r="O302" s="73"/>
      <c r="P302" s="222">
        <f>O302*H302</f>
        <v>0</v>
      </c>
      <c r="Q302" s="222">
        <v>2.5000000000000001E-2</v>
      </c>
      <c r="R302" s="222">
        <f>Q302*H302</f>
        <v>0.83107500000000012</v>
      </c>
      <c r="S302" s="222">
        <v>0</v>
      </c>
      <c r="T302" s="223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4" t="s">
        <v>329</v>
      </c>
      <c r="AT302" s="224" t="s">
        <v>243</v>
      </c>
      <c r="AU302" s="224" t="s">
        <v>91</v>
      </c>
      <c r="AY302" s="18" t="s">
        <v>197</v>
      </c>
      <c r="BE302" s="116">
        <f>IF(N302="základní",J302,0)</f>
        <v>0</v>
      </c>
      <c r="BF302" s="116">
        <f>IF(N302="snížená",J302,0)</f>
        <v>0</v>
      </c>
      <c r="BG302" s="116">
        <f>IF(N302="zákl. přenesená",J302,0)</f>
        <v>0</v>
      </c>
      <c r="BH302" s="116">
        <f>IF(N302="sníž. přenesená",J302,0)</f>
        <v>0</v>
      </c>
      <c r="BI302" s="116">
        <f>IF(N302="nulová",J302,0)</f>
        <v>0</v>
      </c>
      <c r="BJ302" s="18" t="s">
        <v>89</v>
      </c>
      <c r="BK302" s="116">
        <f>ROUND(I302*H302,2)</f>
        <v>0</v>
      </c>
      <c r="BL302" s="18" t="s">
        <v>302</v>
      </c>
      <c r="BM302" s="224" t="s">
        <v>491</v>
      </c>
    </row>
    <row r="303" spans="1:65" s="14" customFormat="1" x14ac:dyDescent="0.2">
      <c r="B303" s="236"/>
      <c r="C303" s="237"/>
      <c r="D303" s="227" t="s">
        <v>205</v>
      </c>
      <c r="E303" s="238" t="s">
        <v>1</v>
      </c>
      <c r="F303" s="239" t="s">
        <v>492</v>
      </c>
      <c r="G303" s="237"/>
      <c r="H303" s="240">
        <v>33.243000000000002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205</v>
      </c>
      <c r="AU303" s="246" t="s">
        <v>91</v>
      </c>
      <c r="AV303" s="14" t="s">
        <v>91</v>
      </c>
      <c r="AW303" s="14" t="s">
        <v>34</v>
      </c>
      <c r="AX303" s="14" t="s">
        <v>89</v>
      </c>
      <c r="AY303" s="246" t="s">
        <v>197</v>
      </c>
    </row>
    <row r="304" spans="1:65" s="2" customFormat="1" ht="24.2" customHeight="1" x14ac:dyDescent="0.2">
      <c r="A304" s="36"/>
      <c r="B304" s="37"/>
      <c r="C304" s="212" t="s">
        <v>493</v>
      </c>
      <c r="D304" s="212" t="s">
        <v>199</v>
      </c>
      <c r="E304" s="213" t="s">
        <v>494</v>
      </c>
      <c r="F304" s="214" t="s">
        <v>495</v>
      </c>
      <c r="G304" s="215" t="s">
        <v>288</v>
      </c>
      <c r="H304" s="216">
        <v>3.2149999999999999</v>
      </c>
      <c r="I304" s="217"/>
      <c r="J304" s="218">
        <f>ROUND(I304*H304,2)</f>
        <v>0</v>
      </c>
      <c r="K304" s="219"/>
      <c r="L304" s="39"/>
      <c r="M304" s="220" t="s">
        <v>1</v>
      </c>
      <c r="N304" s="221" t="s">
        <v>46</v>
      </c>
      <c r="O304" s="73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4" t="s">
        <v>302</v>
      </c>
      <c r="AT304" s="224" t="s">
        <v>199</v>
      </c>
      <c r="AU304" s="224" t="s">
        <v>91</v>
      </c>
      <c r="AY304" s="18" t="s">
        <v>197</v>
      </c>
      <c r="BE304" s="116">
        <f>IF(N304="základní",J304,0)</f>
        <v>0</v>
      </c>
      <c r="BF304" s="116">
        <f>IF(N304="snížená",J304,0)</f>
        <v>0</v>
      </c>
      <c r="BG304" s="116">
        <f>IF(N304="zákl. přenesená",J304,0)</f>
        <v>0</v>
      </c>
      <c r="BH304" s="116">
        <f>IF(N304="sníž. přenesená",J304,0)</f>
        <v>0</v>
      </c>
      <c r="BI304" s="116">
        <f>IF(N304="nulová",J304,0)</f>
        <v>0</v>
      </c>
      <c r="BJ304" s="18" t="s">
        <v>89</v>
      </c>
      <c r="BK304" s="116">
        <f>ROUND(I304*H304,2)</f>
        <v>0</v>
      </c>
      <c r="BL304" s="18" t="s">
        <v>302</v>
      </c>
      <c r="BM304" s="224" t="s">
        <v>496</v>
      </c>
    </row>
    <row r="305" spans="1:65" s="2" customFormat="1" ht="24.2" customHeight="1" x14ac:dyDescent="0.2">
      <c r="A305" s="36"/>
      <c r="B305" s="37"/>
      <c r="C305" s="212" t="s">
        <v>497</v>
      </c>
      <c r="D305" s="212" t="s">
        <v>199</v>
      </c>
      <c r="E305" s="213" t="s">
        <v>498</v>
      </c>
      <c r="F305" s="214" t="s">
        <v>499</v>
      </c>
      <c r="G305" s="215" t="s">
        <v>288</v>
      </c>
      <c r="H305" s="216">
        <v>3.2149999999999999</v>
      </c>
      <c r="I305" s="217"/>
      <c r="J305" s="218">
        <f>ROUND(I305*H305,2)</f>
        <v>0</v>
      </c>
      <c r="K305" s="219"/>
      <c r="L305" s="39"/>
      <c r="M305" s="220" t="s">
        <v>1</v>
      </c>
      <c r="N305" s="221" t="s">
        <v>46</v>
      </c>
      <c r="O305" s="73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4" t="s">
        <v>302</v>
      </c>
      <c r="AT305" s="224" t="s">
        <v>199</v>
      </c>
      <c r="AU305" s="224" t="s">
        <v>91</v>
      </c>
      <c r="AY305" s="18" t="s">
        <v>197</v>
      </c>
      <c r="BE305" s="116">
        <f>IF(N305="základní",J305,0)</f>
        <v>0</v>
      </c>
      <c r="BF305" s="116">
        <f>IF(N305="snížená",J305,0)</f>
        <v>0</v>
      </c>
      <c r="BG305" s="116">
        <f>IF(N305="zákl. přenesená",J305,0)</f>
        <v>0</v>
      </c>
      <c r="BH305" s="116">
        <f>IF(N305="sníž. přenesená",J305,0)</f>
        <v>0</v>
      </c>
      <c r="BI305" s="116">
        <f>IF(N305="nulová",J305,0)</f>
        <v>0</v>
      </c>
      <c r="BJ305" s="18" t="s">
        <v>89</v>
      </c>
      <c r="BK305" s="116">
        <f>ROUND(I305*H305,2)</f>
        <v>0</v>
      </c>
      <c r="BL305" s="18" t="s">
        <v>302</v>
      </c>
      <c r="BM305" s="224" t="s">
        <v>500</v>
      </c>
    </row>
    <row r="306" spans="1:65" s="12" customFormat="1" ht="22.9" customHeight="1" x14ac:dyDescent="0.2">
      <c r="B306" s="196"/>
      <c r="C306" s="197"/>
      <c r="D306" s="198" t="s">
        <v>80</v>
      </c>
      <c r="E306" s="210" t="s">
        <v>501</v>
      </c>
      <c r="F306" s="210" t="s">
        <v>502</v>
      </c>
      <c r="G306" s="197"/>
      <c r="H306" s="197"/>
      <c r="I306" s="200"/>
      <c r="J306" s="211">
        <f>BK306</f>
        <v>0</v>
      </c>
      <c r="K306" s="197"/>
      <c r="L306" s="202"/>
      <c r="M306" s="203"/>
      <c r="N306" s="204"/>
      <c r="O306" s="204"/>
      <c r="P306" s="205">
        <f>SUM(P307:P309)</f>
        <v>0</v>
      </c>
      <c r="Q306" s="204"/>
      <c r="R306" s="205">
        <f>SUM(R307:R309)</f>
        <v>5.0879999999999995E-2</v>
      </c>
      <c r="S306" s="204"/>
      <c r="T306" s="206">
        <f>SUM(T307:T309)</f>
        <v>0</v>
      </c>
      <c r="AR306" s="207" t="s">
        <v>91</v>
      </c>
      <c r="AT306" s="208" t="s">
        <v>80</v>
      </c>
      <c r="AU306" s="208" t="s">
        <v>89</v>
      </c>
      <c r="AY306" s="207" t="s">
        <v>197</v>
      </c>
      <c r="BK306" s="209">
        <f>SUM(BK307:BK309)</f>
        <v>0</v>
      </c>
    </row>
    <row r="307" spans="1:65" s="2" customFormat="1" ht="24.2" customHeight="1" x14ac:dyDescent="0.2">
      <c r="A307" s="36"/>
      <c r="B307" s="37"/>
      <c r="C307" s="212" t="s">
        <v>503</v>
      </c>
      <c r="D307" s="212" t="s">
        <v>199</v>
      </c>
      <c r="E307" s="213" t="s">
        <v>504</v>
      </c>
      <c r="F307" s="214" t="s">
        <v>505</v>
      </c>
      <c r="G307" s="215" t="s">
        <v>275</v>
      </c>
      <c r="H307" s="216">
        <v>24</v>
      </c>
      <c r="I307" s="217"/>
      <c r="J307" s="218">
        <f>ROUND(I307*H307,2)</f>
        <v>0</v>
      </c>
      <c r="K307" s="219"/>
      <c r="L307" s="39"/>
      <c r="M307" s="220" t="s">
        <v>1</v>
      </c>
      <c r="N307" s="221" t="s">
        <v>46</v>
      </c>
      <c r="O307" s="73"/>
      <c r="P307" s="222">
        <f>O307*H307</f>
        <v>0</v>
      </c>
      <c r="Q307" s="222">
        <v>2.1199999999999999E-3</v>
      </c>
      <c r="R307" s="222">
        <f>Q307*H307</f>
        <v>5.0879999999999995E-2</v>
      </c>
      <c r="S307" s="222">
        <v>0</v>
      </c>
      <c r="T307" s="223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4" t="s">
        <v>302</v>
      </c>
      <c r="AT307" s="224" t="s">
        <v>199</v>
      </c>
      <c r="AU307" s="224" t="s">
        <v>91</v>
      </c>
      <c r="AY307" s="18" t="s">
        <v>197</v>
      </c>
      <c r="BE307" s="116">
        <f>IF(N307="základní",J307,0)</f>
        <v>0</v>
      </c>
      <c r="BF307" s="116">
        <f>IF(N307="snížená",J307,0)</f>
        <v>0</v>
      </c>
      <c r="BG307" s="116">
        <f>IF(N307="zákl. přenesená",J307,0)</f>
        <v>0</v>
      </c>
      <c r="BH307" s="116">
        <f>IF(N307="sníž. přenesená",J307,0)</f>
        <v>0</v>
      </c>
      <c r="BI307" s="116">
        <f>IF(N307="nulová",J307,0)</f>
        <v>0</v>
      </c>
      <c r="BJ307" s="18" t="s">
        <v>89</v>
      </c>
      <c r="BK307" s="116">
        <f>ROUND(I307*H307,2)</f>
        <v>0</v>
      </c>
      <c r="BL307" s="18" t="s">
        <v>302</v>
      </c>
      <c r="BM307" s="224" t="s">
        <v>506</v>
      </c>
    </row>
    <row r="308" spans="1:65" s="13" customFormat="1" x14ac:dyDescent="0.2">
      <c r="B308" s="225"/>
      <c r="C308" s="226"/>
      <c r="D308" s="227" t="s">
        <v>205</v>
      </c>
      <c r="E308" s="228" t="s">
        <v>1</v>
      </c>
      <c r="F308" s="229" t="s">
        <v>507</v>
      </c>
      <c r="G308" s="226"/>
      <c r="H308" s="228" t="s">
        <v>1</v>
      </c>
      <c r="I308" s="230"/>
      <c r="J308" s="226"/>
      <c r="K308" s="226"/>
      <c r="L308" s="231"/>
      <c r="M308" s="232"/>
      <c r="N308" s="233"/>
      <c r="O308" s="233"/>
      <c r="P308" s="233"/>
      <c r="Q308" s="233"/>
      <c r="R308" s="233"/>
      <c r="S308" s="233"/>
      <c r="T308" s="234"/>
      <c r="AT308" s="235" t="s">
        <v>205</v>
      </c>
      <c r="AU308" s="235" t="s">
        <v>91</v>
      </c>
      <c r="AV308" s="13" t="s">
        <v>89</v>
      </c>
      <c r="AW308" s="13" t="s">
        <v>34</v>
      </c>
      <c r="AX308" s="13" t="s">
        <v>81</v>
      </c>
      <c r="AY308" s="235" t="s">
        <v>197</v>
      </c>
    </row>
    <row r="309" spans="1:65" s="14" customFormat="1" x14ac:dyDescent="0.2">
      <c r="B309" s="236"/>
      <c r="C309" s="237"/>
      <c r="D309" s="227" t="s">
        <v>205</v>
      </c>
      <c r="E309" s="238" t="s">
        <v>1</v>
      </c>
      <c r="F309" s="239" t="s">
        <v>346</v>
      </c>
      <c r="G309" s="237"/>
      <c r="H309" s="240">
        <v>24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AT309" s="246" t="s">
        <v>205</v>
      </c>
      <c r="AU309" s="246" t="s">
        <v>91</v>
      </c>
      <c r="AV309" s="14" t="s">
        <v>91</v>
      </c>
      <c r="AW309" s="14" t="s">
        <v>34</v>
      </c>
      <c r="AX309" s="14" t="s">
        <v>89</v>
      </c>
      <c r="AY309" s="246" t="s">
        <v>197</v>
      </c>
    </row>
    <row r="310" spans="1:65" s="12" customFormat="1" ht="22.9" customHeight="1" x14ac:dyDescent="0.2">
      <c r="B310" s="196"/>
      <c r="C310" s="197"/>
      <c r="D310" s="198" t="s">
        <v>80</v>
      </c>
      <c r="E310" s="210" t="s">
        <v>508</v>
      </c>
      <c r="F310" s="210" t="s">
        <v>509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SUM(P311:P325)</f>
        <v>0</v>
      </c>
      <c r="Q310" s="204"/>
      <c r="R310" s="205">
        <f>SUM(R311:R325)</f>
        <v>0</v>
      </c>
      <c r="S310" s="204"/>
      <c r="T310" s="206">
        <f>SUM(T311:T325)</f>
        <v>0</v>
      </c>
      <c r="AR310" s="207" t="s">
        <v>91</v>
      </c>
      <c r="AT310" s="208" t="s">
        <v>80</v>
      </c>
      <c r="AU310" s="208" t="s">
        <v>89</v>
      </c>
      <c r="AY310" s="207" t="s">
        <v>197</v>
      </c>
      <c r="BK310" s="209">
        <f>SUM(BK311:BK325)</f>
        <v>0</v>
      </c>
    </row>
    <row r="311" spans="1:65" s="2" customFormat="1" ht="24.2" customHeight="1" x14ac:dyDescent="0.2">
      <c r="A311" s="36"/>
      <c r="B311" s="37"/>
      <c r="C311" s="212" t="s">
        <v>510</v>
      </c>
      <c r="D311" s="212" t="s">
        <v>199</v>
      </c>
      <c r="E311" s="213" t="s">
        <v>511</v>
      </c>
      <c r="F311" s="214" t="s">
        <v>512</v>
      </c>
      <c r="G311" s="215" t="s">
        <v>275</v>
      </c>
      <c r="H311" s="216">
        <v>1</v>
      </c>
      <c r="I311" s="217"/>
      <c r="J311" s="218">
        <f>ROUND(I311*H311,2)</f>
        <v>0</v>
      </c>
      <c r="K311" s="219"/>
      <c r="L311" s="39"/>
      <c r="M311" s="220" t="s">
        <v>1</v>
      </c>
      <c r="N311" s="221" t="s">
        <v>46</v>
      </c>
      <c r="O311" s="73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4" t="s">
        <v>302</v>
      </c>
      <c r="AT311" s="224" t="s">
        <v>199</v>
      </c>
      <c r="AU311" s="224" t="s">
        <v>91</v>
      </c>
      <c r="AY311" s="18" t="s">
        <v>197</v>
      </c>
      <c r="BE311" s="116">
        <f>IF(N311="základní",J311,0)</f>
        <v>0</v>
      </c>
      <c r="BF311" s="116">
        <f>IF(N311="snížená",J311,0)</f>
        <v>0</v>
      </c>
      <c r="BG311" s="116">
        <f>IF(N311="zákl. přenesená",J311,0)</f>
        <v>0</v>
      </c>
      <c r="BH311" s="116">
        <f>IF(N311="sníž. přenesená",J311,0)</f>
        <v>0</v>
      </c>
      <c r="BI311" s="116">
        <f>IF(N311="nulová",J311,0)</f>
        <v>0</v>
      </c>
      <c r="BJ311" s="18" t="s">
        <v>89</v>
      </c>
      <c r="BK311" s="116">
        <f>ROUND(I311*H311,2)</f>
        <v>0</v>
      </c>
      <c r="BL311" s="18" t="s">
        <v>302</v>
      </c>
      <c r="BM311" s="224" t="s">
        <v>513</v>
      </c>
    </row>
    <row r="312" spans="1:65" s="14" customFormat="1" x14ac:dyDescent="0.2">
      <c r="B312" s="236"/>
      <c r="C312" s="237"/>
      <c r="D312" s="227" t="s">
        <v>205</v>
      </c>
      <c r="E312" s="238" t="s">
        <v>1</v>
      </c>
      <c r="F312" s="239" t="s">
        <v>89</v>
      </c>
      <c r="G312" s="237"/>
      <c r="H312" s="240">
        <v>1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AT312" s="246" t="s">
        <v>205</v>
      </c>
      <c r="AU312" s="246" t="s">
        <v>91</v>
      </c>
      <c r="AV312" s="14" t="s">
        <v>91</v>
      </c>
      <c r="AW312" s="14" t="s">
        <v>34</v>
      </c>
      <c r="AX312" s="14" t="s">
        <v>89</v>
      </c>
      <c r="AY312" s="246" t="s">
        <v>197</v>
      </c>
    </row>
    <row r="313" spans="1:65" s="2" customFormat="1" ht="14.45" customHeight="1" x14ac:dyDescent="0.2">
      <c r="A313" s="36"/>
      <c r="B313" s="37"/>
      <c r="C313" s="212" t="s">
        <v>514</v>
      </c>
      <c r="D313" s="212" t="s">
        <v>199</v>
      </c>
      <c r="E313" s="213" t="s">
        <v>515</v>
      </c>
      <c r="F313" s="214" t="s">
        <v>516</v>
      </c>
      <c r="G313" s="215" t="s">
        <v>202</v>
      </c>
      <c r="H313" s="216">
        <v>2068.913</v>
      </c>
      <c r="I313" s="217"/>
      <c r="J313" s="218">
        <f>ROUND(I313*H313,2)</f>
        <v>0</v>
      </c>
      <c r="K313" s="219"/>
      <c r="L313" s="39"/>
      <c r="M313" s="220" t="s">
        <v>1</v>
      </c>
      <c r="N313" s="221" t="s">
        <v>46</v>
      </c>
      <c r="O313" s="73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4" t="s">
        <v>302</v>
      </c>
      <c r="AT313" s="224" t="s">
        <v>199</v>
      </c>
      <c r="AU313" s="224" t="s">
        <v>91</v>
      </c>
      <c r="AY313" s="18" t="s">
        <v>197</v>
      </c>
      <c r="BE313" s="116">
        <f>IF(N313="základní",J313,0)</f>
        <v>0</v>
      </c>
      <c r="BF313" s="116">
        <f>IF(N313="snížená",J313,0)</f>
        <v>0</v>
      </c>
      <c r="BG313" s="116">
        <f>IF(N313="zákl. přenesená",J313,0)</f>
        <v>0</v>
      </c>
      <c r="BH313" s="116">
        <f>IF(N313="sníž. přenesená",J313,0)</f>
        <v>0</v>
      </c>
      <c r="BI313" s="116">
        <f>IF(N313="nulová",J313,0)</f>
        <v>0</v>
      </c>
      <c r="BJ313" s="18" t="s">
        <v>89</v>
      </c>
      <c r="BK313" s="116">
        <f>ROUND(I313*H313,2)</f>
        <v>0</v>
      </c>
      <c r="BL313" s="18" t="s">
        <v>302</v>
      </c>
      <c r="BM313" s="224" t="s">
        <v>517</v>
      </c>
    </row>
    <row r="314" spans="1:65" s="13" customFormat="1" x14ac:dyDescent="0.2">
      <c r="B314" s="225"/>
      <c r="C314" s="226"/>
      <c r="D314" s="227" t="s">
        <v>205</v>
      </c>
      <c r="E314" s="228" t="s">
        <v>1</v>
      </c>
      <c r="F314" s="229" t="s">
        <v>518</v>
      </c>
      <c r="G314" s="226"/>
      <c r="H314" s="228" t="s">
        <v>1</v>
      </c>
      <c r="I314" s="230"/>
      <c r="J314" s="226"/>
      <c r="K314" s="226"/>
      <c r="L314" s="231"/>
      <c r="M314" s="232"/>
      <c r="N314" s="233"/>
      <c r="O314" s="233"/>
      <c r="P314" s="233"/>
      <c r="Q314" s="233"/>
      <c r="R314" s="233"/>
      <c r="S314" s="233"/>
      <c r="T314" s="234"/>
      <c r="AT314" s="235" t="s">
        <v>205</v>
      </c>
      <c r="AU314" s="235" t="s">
        <v>91</v>
      </c>
      <c r="AV314" s="13" t="s">
        <v>89</v>
      </c>
      <c r="AW314" s="13" t="s">
        <v>34</v>
      </c>
      <c r="AX314" s="13" t="s">
        <v>81</v>
      </c>
      <c r="AY314" s="235" t="s">
        <v>197</v>
      </c>
    </row>
    <row r="315" spans="1:65" s="13" customFormat="1" ht="22.5" x14ac:dyDescent="0.2">
      <c r="B315" s="225"/>
      <c r="C315" s="226"/>
      <c r="D315" s="227" t="s">
        <v>205</v>
      </c>
      <c r="E315" s="228" t="s">
        <v>1</v>
      </c>
      <c r="F315" s="229" t="s">
        <v>519</v>
      </c>
      <c r="G315" s="226"/>
      <c r="H315" s="228" t="s">
        <v>1</v>
      </c>
      <c r="I315" s="230"/>
      <c r="J315" s="226"/>
      <c r="K315" s="226"/>
      <c r="L315" s="231"/>
      <c r="M315" s="232"/>
      <c r="N315" s="233"/>
      <c r="O315" s="233"/>
      <c r="P315" s="233"/>
      <c r="Q315" s="233"/>
      <c r="R315" s="233"/>
      <c r="S315" s="233"/>
      <c r="T315" s="234"/>
      <c r="AT315" s="235" t="s">
        <v>205</v>
      </c>
      <c r="AU315" s="235" t="s">
        <v>91</v>
      </c>
      <c r="AV315" s="13" t="s">
        <v>89</v>
      </c>
      <c r="AW315" s="13" t="s">
        <v>34</v>
      </c>
      <c r="AX315" s="13" t="s">
        <v>81</v>
      </c>
      <c r="AY315" s="235" t="s">
        <v>197</v>
      </c>
    </row>
    <row r="316" spans="1:65" s="14" customFormat="1" x14ac:dyDescent="0.2">
      <c r="B316" s="236"/>
      <c r="C316" s="237"/>
      <c r="D316" s="227" t="s">
        <v>205</v>
      </c>
      <c r="E316" s="238" t="s">
        <v>1</v>
      </c>
      <c r="F316" s="239" t="s">
        <v>520</v>
      </c>
      <c r="G316" s="237"/>
      <c r="H316" s="240">
        <v>1025.5530000000001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AT316" s="246" t="s">
        <v>205</v>
      </c>
      <c r="AU316" s="246" t="s">
        <v>91</v>
      </c>
      <c r="AV316" s="14" t="s">
        <v>91</v>
      </c>
      <c r="AW316" s="14" t="s">
        <v>34</v>
      </c>
      <c r="AX316" s="14" t="s">
        <v>81</v>
      </c>
      <c r="AY316" s="246" t="s">
        <v>197</v>
      </c>
    </row>
    <row r="317" spans="1:65" s="14" customFormat="1" x14ac:dyDescent="0.2">
      <c r="B317" s="236"/>
      <c r="C317" s="237"/>
      <c r="D317" s="227" t="s">
        <v>205</v>
      </c>
      <c r="E317" s="238" t="s">
        <v>1</v>
      </c>
      <c r="F317" s="239" t="s">
        <v>521</v>
      </c>
      <c r="G317" s="237"/>
      <c r="H317" s="240">
        <v>133.61000000000001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AT317" s="246" t="s">
        <v>205</v>
      </c>
      <c r="AU317" s="246" t="s">
        <v>91</v>
      </c>
      <c r="AV317" s="14" t="s">
        <v>91</v>
      </c>
      <c r="AW317" s="14" t="s">
        <v>34</v>
      </c>
      <c r="AX317" s="14" t="s">
        <v>81</v>
      </c>
      <c r="AY317" s="246" t="s">
        <v>197</v>
      </c>
    </row>
    <row r="318" spans="1:65" s="14" customFormat="1" x14ac:dyDescent="0.2">
      <c r="B318" s="236"/>
      <c r="C318" s="237"/>
      <c r="D318" s="227" t="s">
        <v>205</v>
      </c>
      <c r="E318" s="238" t="s">
        <v>1</v>
      </c>
      <c r="F318" s="239" t="s">
        <v>522</v>
      </c>
      <c r="G318" s="237"/>
      <c r="H318" s="240">
        <v>124.79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AT318" s="246" t="s">
        <v>205</v>
      </c>
      <c r="AU318" s="246" t="s">
        <v>91</v>
      </c>
      <c r="AV318" s="14" t="s">
        <v>91</v>
      </c>
      <c r="AW318" s="14" t="s">
        <v>34</v>
      </c>
      <c r="AX318" s="14" t="s">
        <v>81</v>
      </c>
      <c r="AY318" s="246" t="s">
        <v>197</v>
      </c>
    </row>
    <row r="319" spans="1:65" s="14" customFormat="1" x14ac:dyDescent="0.2">
      <c r="B319" s="236"/>
      <c r="C319" s="237"/>
      <c r="D319" s="227" t="s">
        <v>205</v>
      </c>
      <c r="E319" s="238" t="s">
        <v>1</v>
      </c>
      <c r="F319" s="239" t="s">
        <v>523</v>
      </c>
      <c r="G319" s="237"/>
      <c r="H319" s="240">
        <v>118.28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AT319" s="246" t="s">
        <v>205</v>
      </c>
      <c r="AU319" s="246" t="s">
        <v>91</v>
      </c>
      <c r="AV319" s="14" t="s">
        <v>91</v>
      </c>
      <c r="AW319" s="14" t="s">
        <v>34</v>
      </c>
      <c r="AX319" s="14" t="s">
        <v>81</v>
      </c>
      <c r="AY319" s="246" t="s">
        <v>197</v>
      </c>
    </row>
    <row r="320" spans="1:65" s="14" customFormat="1" x14ac:dyDescent="0.2">
      <c r="B320" s="236"/>
      <c r="C320" s="237"/>
      <c r="D320" s="227" t="s">
        <v>205</v>
      </c>
      <c r="E320" s="238" t="s">
        <v>1</v>
      </c>
      <c r="F320" s="239" t="s">
        <v>524</v>
      </c>
      <c r="G320" s="237"/>
      <c r="H320" s="240">
        <v>124.6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AT320" s="246" t="s">
        <v>205</v>
      </c>
      <c r="AU320" s="246" t="s">
        <v>91</v>
      </c>
      <c r="AV320" s="14" t="s">
        <v>91</v>
      </c>
      <c r="AW320" s="14" t="s">
        <v>34</v>
      </c>
      <c r="AX320" s="14" t="s">
        <v>81</v>
      </c>
      <c r="AY320" s="246" t="s">
        <v>197</v>
      </c>
    </row>
    <row r="321" spans="1:65" s="14" customFormat="1" x14ac:dyDescent="0.2">
      <c r="B321" s="236"/>
      <c r="C321" s="237"/>
      <c r="D321" s="227" t="s">
        <v>205</v>
      </c>
      <c r="E321" s="238" t="s">
        <v>1</v>
      </c>
      <c r="F321" s="239" t="s">
        <v>525</v>
      </c>
      <c r="G321" s="237"/>
      <c r="H321" s="240">
        <v>93.92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AT321" s="246" t="s">
        <v>205</v>
      </c>
      <c r="AU321" s="246" t="s">
        <v>91</v>
      </c>
      <c r="AV321" s="14" t="s">
        <v>91</v>
      </c>
      <c r="AW321" s="14" t="s">
        <v>34</v>
      </c>
      <c r="AX321" s="14" t="s">
        <v>81</v>
      </c>
      <c r="AY321" s="246" t="s">
        <v>197</v>
      </c>
    </row>
    <row r="322" spans="1:65" s="14" customFormat="1" x14ac:dyDescent="0.2">
      <c r="B322" s="236"/>
      <c r="C322" s="237"/>
      <c r="D322" s="227" t="s">
        <v>205</v>
      </c>
      <c r="E322" s="238" t="s">
        <v>1</v>
      </c>
      <c r="F322" s="239" t="s">
        <v>526</v>
      </c>
      <c r="G322" s="237"/>
      <c r="H322" s="240">
        <v>125.52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AT322" s="246" t="s">
        <v>205</v>
      </c>
      <c r="AU322" s="246" t="s">
        <v>91</v>
      </c>
      <c r="AV322" s="14" t="s">
        <v>91</v>
      </c>
      <c r="AW322" s="14" t="s">
        <v>34</v>
      </c>
      <c r="AX322" s="14" t="s">
        <v>81</v>
      </c>
      <c r="AY322" s="246" t="s">
        <v>197</v>
      </c>
    </row>
    <row r="323" spans="1:65" s="14" customFormat="1" x14ac:dyDescent="0.2">
      <c r="B323" s="236"/>
      <c r="C323" s="237"/>
      <c r="D323" s="227" t="s">
        <v>205</v>
      </c>
      <c r="E323" s="238" t="s">
        <v>1</v>
      </c>
      <c r="F323" s="239" t="s">
        <v>527</v>
      </c>
      <c r="G323" s="237"/>
      <c r="H323" s="240">
        <v>178.64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AT323" s="246" t="s">
        <v>205</v>
      </c>
      <c r="AU323" s="246" t="s">
        <v>91</v>
      </c>
      <c r="AV323" s="14" t="s">
        <v>91</v>
      </c>
      <c r="AW323" s="14" t="s">
        <v>34</v>
      </c>
      <c r="AX323" s="14" t="s">
        <v>81</v>
      </c>
      <c r="AY323" s="246" t="s">
        <v>197</v>
      </c>
    </row>
    <row r="324" spans="1:65" s="14" customFormat="1" x14ac:dyDescent="0.2">
      <c r="B324" s="236"/>
      <c r="C324" s="237"/>
      <c r="D324" s="227" t="s">
        <v>205</v>
      </c>
      <c r="E324" s="238" t="s">
        <v>1</v>
      </c>
      <c r="F324" s="239" t="s">
        <v>528</v>
      </c>
      <c r="G324" s="237"/>
      <c r="H324" s="240">
        <v>144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AT324" s="246" t="s">
        <v>205</v>
      </c>
      <c r="AU324" s="246" t="s">
        <v>91</v>
      </c>
      <c r="AV324" s="14" t="s">
        <v>91</v>
      </c>
      <c r="AW324" s="14" t="s">
        <v>34</v>
      </c>
      <c r="AX324" s="14" t="s">
        <v>81</v>
      </c>
      <c r="AY324" s="246" t="s">
        <v>197</v>
      </c>
    </row>
    <row r="325" spans="1:65" s="16" customFormat="1" x14ac:dyDescent="0.2">
      <c r="B325" s="258"/>
      <c r="C325" s="259"/>
      <c r="D325" s="227" t="s">
        <v>205</v>
      </c>
      <c r="E325" s="260" t="s">
        <v>1</v>
      </c>
      <c r="F325" s="261" t="s">
        <v>240</v>
      </c>
      <c r="G325" s="259"/>
      <c r="H325" s="262">
        <v>2068.913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AT325" s="268" t="s">
        <v>205</v>
      </c>
      <c r="AU325" s="268" t="s">
        <v>91</v>
      </c>
      <c r="AV325" s="16" t="s">
        <v>203</v>
      </c>
      <c r="AW325" s="16" t="s">
        <v>34</v>
      </c>
      <c r="AX325" s="16" t="s">
        <v>89</v>
      </c>
      <c r="AY325" s="268" t="s">
        <v>197</v>
      </c>
    </row>
    <row r="326" spans="1:65" s="12" customFormat="1" ht="22.9" customHeight="1" x14ac:dyDescent="0.2">
      <c r="B326" s="196"/>
      <c r="C326" s="197"/>
      <c r="D326" s="198" t="s">
        <v>80</v>
      </c>
      <c r="E326" s="210" t="s">
        <v>529</v>
      </c>
      <c r="F326" s="210" t="s">
        <v>530</v>
      </c>
      <c r="G326" s="197"/>
      <c r="H326" s="197"/>
      <c r="I326" s="200"/>
      <c r="J326" s="211">
        <f>BK326</f>
        <v>0</v>
      </c>
      <c r="K326" s="197"/>
      <c r="L326" s="202"/>
      <c r="M326" s="203"/>
      <c r="N326" s="204"/>
      <c r="O326" s="204"/>
      <c r="P326" s="205">
        <f>SUM(P327:P331)</f>
        <v>0</v>
      </c>
      <c r="Q326" s="204"/>
      <c r="R326" s="205">
        <f>SUM(R327:R331)</f>
        <v>24.158508089999998</v>
      </c>
      <c r="S326" s="204"/>
      <c r="T326" s="206">
        <f>SUM(T327:T331)</f>
        <v>0</v>
      </c>
      <c r="AR326" s="207" t="s">
        <v>91</v>
      </c>
      <c r="AT326" s="208" t="s">
        <v>80</v>
      </c>
      <c r="AU326" s="208" t="s">
        <v>89</v>
      </c>
      <c r="AY326" s="207" t="s">
        <v>197</v>
      </c>
      <c r="BK326" s="209">
        <f>SUM(BK327:BK331)</f>
        <v>0</v>
      </c>
    </row>
    <row r="327" spans="1:65" s="2" customFormat="1" ht="24.2" customHeight="1" x14ac:dyDescent="0.2">
      <c r="A327" s="36"/>
      <c r="B327" s="37"/>
      <c r="C327" s="212" t="s">
        <v>531</v>
      </c>
      <c r="D327" s="212" t="s">
        <v>199</v>
      </c>
      <c r="E327" s="213" t="s">
        <v>532</v>
      </c>
      <c r="F327" s="214" t="s">
        <v>533</v>
      </c>
      <c r="G327" s="215" t="s">
        <v>109</v>
      </c>
      <c r="H327" s="216">
        <v>1537.779</v>
      </c>
      <c r="I327" s="217"/>
      <c r="J327" s="218">
        <f>ROUND(I327*H327,2)</f>
        <v>0</v>
      </c>
      <c r="K327" s="219"/>
      <c r="L327" s="39"/>
      <c r="M327" s="220" t="s">
        <v>1</v>
      </c>
      <c r="N327" s="221" t="s">
        <v>46</v>
      </c>
      <c r="O327" s="73"/>
      <c r="P327" s="222">
        <f>O327*H327</f>
        <v>0</v>
      </c>
      <c r="Q327" s="222">
        <v>1.5709999999999998E-2</v>
      </c>
      <c r="R327" s="222">
        <f>Q327*H327</f>
        <v>24.158508089999998</v>
      </c>
      <c r="S327" s="222">
        <v>0</v>
      </c>
      <c r="T327" s="223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224" t="s">
        <v>302</v>
      </c>
      <c r="AT327" s="224" t="s">
        <v>199</v>
      </c>
      <c r="AU327" s="224" t="s">
        <v>91</v>
      </c>
      <c r="AY327" s="18" t="s">
        <v>197</v>
      </c>
      <c r="BE327" s="116">
        <f>IF(N327="základní",J327,0)</f>
        <v>0</v>
      </c>
      <c r="BF327" s="116">
        <f>IF(N327="snížená",J327,0)</f>
        <v>0</v>
      </c>
      <c r="BG327" s="116">
        <f>IF(N327="zákl. přenesená",J327,0)</f>
        <v>0</v>
      </c>
      <c r="BH327" s="116">
        <f>IF(N327="sníž. přenesená",J327,0)</f>
        <v>0</v>
      </c>
      <c r="BI327" s="116">
        <f>IF(N327="nulová",J327,0)</f>
        <v>0</v>
      </c>
      <c r="BJ327" s="18" t="s">
        <v>89</v>
      </c>
      <c r="BK327" s="116">
        <f>ROUND(I327*H327,2)</f>
        <v>0</v>
      </c>
      <c r="BL327" s="18" t="s">
        <v>302</v>
      </c>
      <c r="BM327" s="224" t="s">
        <v>534</v>
      </c>
    </row>
    <row r="328" spans="1:65" s="13" customFormat="1" x14ac:dyDescent="0.2">
      <c r="B328" s="225"/>
      <c r="C328" s="226"/>
      <c r="D328" s="227" t="s">
        <v>205</v>
      </c>
      <c r="E328" s="228" t="s">
        <v>1</v>
      </c>
      <c r="F328" s="229" t="s">
        <v>535</v>
      </c>
      <c r="G328" s="226"/>
      <c r="H328" s="228" t="s">
        <v>1</v>
      </c>
      <c r="I328" s="230"/>
      <c r="J328" s="226"/>
      <c r="K328" s="226"/>
      <c r="L328" s="231"/>
      <c r="M328" s="232"/>
      <c r="N328" s="233"/>
      <c r="O328" s="233"/>
      <c r="P328" s="233"/>
      <c r="Q328" s="233"/>
      <c r="R328" s="233"/>
      <c r="S328" s="233"/>
      <c r="T328" s="234"/>
      <c r="AT328" s="235" t="s">
        <v>205</v>
      </c>
      <c r="AU328" s="235" t="s">
        <v>91</v>
      </c>
      <c r="AV328" s="13" t="s">
        <v>89</v>
      </c>
      <c r="AW328" s="13" t="s">
        <v>34</v>
      </c>
      <c r="AX328" s="13" t="s">
        <v>81</v>
      </c>
      <c r="AY328" s="235" t="s">
        <v>197</v>
      </c>
    </row>
    <row r="329" spans="1:65" s="14" customFormat="1" x14ac:dyDescent="0.2">
      <c r="B329" s="236"/>
      <c r="C329" s="237"/>
      <c r="D329" s="227" t="s">
        <v>205</v>
      </c>
      <c r="E329" s="238" t="s">
        <v>536</v>
      </c>
      <c r="F329" s="239" t="s">
        <v>537</v>
      </c>
      <c r="G329" s="237"/>
      <c r="H329" s="240">
        <v>1537.779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AT329" s="246" t="s">
        <v>205</v>
      </c>
      <c r="AU329" s="246" t="s">
        <v>91</v>
      </c>
      <c r="AV329" s="14" t="s">
        <v>91</v>
      </c>
      <c r="AW329" s="14" t="s">
        <v>34</v>
      </c>
      <c r="AX329" s="14" t="s">
        <v>89</v>
      </c>
      <c r="AY329" s="246" t="s">
        <v>197</v>
      </c>
    </row>
    <row r="330" spans="1:65" s="2" customFormat="1" ht="24.2" customHeight="1" x14ac:dyDescent="0.2">
      <c r="A330" s="36"/>
      <c r="B330" s="37"/>
      <c r="C330" s="212" t="s">
        <v>538</v>
      </c>
      <c r="D330" s="212" t="s">
        <v>199</v>
      </c>
      <c r="E330" s="213" t="s">
        <v>539</v>
      </c>
      <c r="F330" s="214" t="s">
        <v>540</v>
      </c>
      <c r="G330" s="215" t="s">
        <v>288</v>
      </c>
      <c r="H330" s="216">
        <v>24.158999999999999</v>
      </c>
      <c r="I330" s="217"/>
      <c r="J330" s="218">
        <f>ROUND(I330*H330,2)</f>
        <v>0</v>
      </c>
      <c r="K330" s="219"/>
      <c r="L330" s="39"/>
      <c r="M330" s="220" t="s">
        <v>1</v>
      </c>
      <c r="N330" s="221" t="s">
        <v>46</v>
      </c>
      <c r="O330" s="73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24" t="s">
        <v>302</v>
      </c>
      <c r="AT330" s="224" t="s">
        <v>199</v>
      </c>
      <c r="AU330" s="224" t="s">
        <v>91</v>
      </c>
      <c r="AY330" s="18" t="s">
        <v>197</v>
      </c>
      <c r="BE330" s="116">
        <f>IF(N330="základní",J330,0)</f>
        <v>0</v>
      </c>
      <c r="BF330" s="116">
        <f>IF(N330="snížená",J330,0)</f>
        <v>0</v>
      </c>
      <c r="BG330" s="116">
        <f>IF(N330="zákl. přenesená",J330,0)</f>
        <v>0</v>
      </c>
      <c r="BH330" s="116">
        <f>IF(N330="sníž. přenesená",J330,0)</f>
        <v>0</v>
      </c>
      <c r="BI330" s="116">
        <f>IF(N330="nulová",J330,0)</f>
        <v>0</v>
      </c>
      <c r="BJ330" s="18" t="s">
        <v>89</v>
      </c>
      <c r="BK330" s="116">
        <f>ROUND(I330*H330,2)</f>
        <v>0</v>
      </c>
      <c r="BL330" s="18" t="s">
        <v>302</v>
      </c>
      <c r="BM330" s="224" t="s">
        <v>541</v>
      </c>
    </row>
    <row r="331" spans="1:65" s="2" customFormat="1" ht="24.2" customHeight="1" x14ac:dyDescent="0.2">
      <c r="A331" s="36"/>
      <c r="B331" s="37"/>
      <c r="C331" s="212" t="s">
        <v>542</v>
      </c>
      <c r="D331" s="212" t="s">
        <v>199</v>
      </c>
      <c r="E331" s="213" t="s">
        <v>543</v>
      </c>
      <c r="F331" s="214" t="s">
        <v>544</v>
      </c>
      <c r="G331" s="215" t="s">
        <v>288</v>
      </c>
      <c r="H331" s="216">
        <v>24.158999999999999</v>
      </c>
      <c r="I331" s="217"/>
      <c r="J331" s="218">
        <f>ROUND(I331*H331,2)</f>
        <v>0</v>
      </c>
      <c r="K331" s="219"/>
      <c r="L331" s="39"/>
      <c r="M331" s="220" t="s">
        <v>1</v>
      </c>
      <c r="N331" s="221" t="s">
        <v>46</v>
      </c>
      <c r="O331" s="73"/>
      <c r="P331" s="222">
        <f>O331*H331</f>
        <v>0</v>
      </c>
      <c r="Q331" s="222">
        <v>0</v>
      </c>
      <c r="R331" s="222">
        <f>Q331*H331</f>
        <v>0</v>
      </c>
      <c r="S331" s="222">
        <v>0</v>
      </c>
      <c r="T331" s="223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24" t="s">
        <v>302</v>
      </c>
      <c r="AT331" s="224" t="s">
        <v>199</v>
      </c>
      <c r="AU331" s="224" t="s">
        <v>91</v>
      </c>
      <c r="AY331" s="18" t="s">
        <v>197</v>
      </c>
      <c r="BE331" s="116">
        <f>IF(N331="základní",J331,0)</f>
        <v>0</v>
      </c>
      <c r="BF331" s="116">
        <f>IF(N331="snížená",J331,0)</f>
        <v>0</v>
      </c>
      <c r="BG331" s="116">
        <f>IF(N331="zákl. přenesená",J331,0)</f>
        <v>0</v>
      </c>
      <c r="BH331" s="116">
        <f>IF(N331="sníž. přenesená",J331,0)</f>
        <v>0</v>
      </c>
      <c r="BI331" s="116">
        <f>IF(N331="nulová",J331,0)</f>
        <v>0</v>
      </c>
      <c r="BJ331" s="18" t="s">
        <v>89</v>
      </c>
      <c r="BK331" s="116">
        <f>ROUND(I331*H331,2)</f>
        <v>0</v>
      </c>
      <c r="BL331" s="18" t="s">
        <v>302</v>
      </c>
      <c r="BM331" s="224" t="s">
        <v>545</v>
      </c>
    </row>
    <row r="332" spans="1:65" s="12" customFormat="1" ht="22.9" customHeight="1" x14ac:dyDescent="0.2">
      <c r="B332" s="196"/>
      <c r="C332" s="197"/>
      <c r="D332" s="198" t="s">
        <v>80</v>
      </c>
      <c r="E332" s="210" t="s">
        <v>546</v>
      </c>
      <c r="F332" s="210" t="s">
        <v>547</v>
      </c>
      <c r="G332" s="197"/>
      <c r="H332" s="197"/>
      <c r="I332" s="200"/>
      <c r="J332" s="211">
        <f>BK332</f>
        <v>0</v>
      </c>
      <c r="K332" s="197"/>
      <c r="L332" s="202"/>
      <c r="M332" s="203"/>
      <c r="N332" s="204"/>
      <c r="O332" s="204"/>
      <c r="P332" s="205">
        <f>SUM(P333:P351)</f>
        <v>0</v>
      </c>
      <c r="Q332" s="204"/>
      <c r="R332" s="205">
        <f>SUM(R333:R351)</f>
        <v>3.9381235200000004</v>
      </c>
      <c r="S332" s="204"/>
      <c r="T332" s="206">
        <f>SUM(T333:T351)</f>
        <v>0.90704753999999999</v>
      </c>
      <c r="AR332" s="207" t="s">
        <v>91</v>
      </c>
      <c r="AT332" s="208" t="s">
        <v>80</v>
      </c>
      <c r="AU332" s="208" t="s">
        <v>89</v>
      </c>
      <c r="AY332" s="207" t="s">
        <v>197</v>
      </c>
      <c r="BK332" s="209">
        <f>SUM(BK333:BK351)</f>
        <v>0</v>
      </c>
    </row>
    <row r="333" spans="1:65" s="2" customFormat="1" ht="24.2" customHeight="1" x14ac:dyDescent="0.2">
      <c r="A333" s="36"/>
      <c r="B333" s="37"/>
      <c r="C333" s="212" t="s">
        <v>548</v>
      </c>
      <c r="D333" s="212" t="s">
        <v>199</v>
      </c>
      <c r="E333" s="213" t="s">
        <v>549</v>
      </c>
      <c r="F333" s="214" t="s">
        <v>550</v>
      </c>
      <c r="G333" s="215" t="s">
        <v>105</v>
      </c>
      <c r="H333" s="216">
        <v>474.89400000000001</v>
      </c>
      <c r="I333" s="217"/>
      <c r="J333" s="218">
        <f>ROUND(I333*H333,2)</f>
        <v>0</v>
      </c>
      <c r="K333" s="219"/>
      <c r="L333" s="39"/>
      <c r="M333" s="220" t="s">
        <v>1</v>
      </c>
      <c r="N333" s="221" t="s">
        <v>46</v>
      </c>
      <c r="O333" s="73"/>
      <c r="P333" s="222">
        <f>O333*H333</f>
        <v>0</v>
      </c>
      <c r="Q333" s="222">
        <v>0</v>
      </c>
      <c r="R333" s="222">
        <f>Q333*H333</f>
        <v>0</v>
      </c>
      <c r="S333" s="222">
        <v>1.91E-3</v>
      </c>
      <c r="T333" s="223">
        <f>S333*H333</f>
        <v>0.90704753999999999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24" t="s">
        <v>302</v>
      </c>
      <c r="AT333" s="224" t="s">
        <v>199</v>
      </c>
      <c r="AU333" s="224" t="s">
        <v>91</v>
      </c>
      <c r="AY333" s="18" t="s">
        <v>197</v>
      </c>
      <c r="BE333" s="116">
        <f>IF(N333="základní",J333,0)</f>
        <v>0</v>
      </c>
      <c r="BF333" s="116">
        <f>IF(N333="snížená",J333,0)</f>
        <v>0</v>
      </c>
      <c r="BG333" s="116">
        <f>IF(N333="zákl. přenesená",J333,0)</f>
        <v>0</v>
      </c>
      <c r="BH333" s="116">
        <f>IF(N333="sníž. přenesená",J333,0)</f>
        <v>0</v>
      </c>
      <c r="BI333" s="116">
        <f>IF(N333="nulová",J333,0)</f>
        <v>0</v>
      </c>
      <c r="BJ333" s="18" t="s">
        <v>89</v>
      </c>
      <c r="BK333" s="116">
        <f>ROUND(I333*H333,2)</f>
        <v>0</v>
      </c>
      <c r="BL333" s="18" t="s">
        <v>302</v>
      </c>
      <c r="BM333" s="224" t="s">
        <v>551</v>
      </c>
    </row>
    <row r="334" spans="1:65" s="14" customFormat="1" x14ac:dyDescent="0.2">
      <c r="B334" s="236"/>
      <c r="C334" s="237"/>
      <c r="D334" s="227" t="s">
        <v>205</v>
      </c>
      <c r="E334" s="238" t="s">
        <v>1</v>
      </c>
      <c r="F334" s="239" t="s">
        <v>552</v>
      </c>
      <c r="G334" s="237"/>
      <c r="H334" s="240">
        <v>75.959999999999994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AT334" s="246" t="s">
        <v>205</v>
      </c>
      <c r="AU334" s="246" t="s">
        <v>91</v>
      </c>
      <c r="AV334" s="14" t="s">
        <v>91</v>
      </c>
      <c r="AW334" s="14" t="s">
        <v>34</v>
      </c>
      <c r="AX334" s="14" t="s">
        <v>81</v>
      </c>
      <c r="AY334" s="246" t="s">
        <v>197</v>
      </c>
    </row>
    <row r="335" spans="1:65" s="14" customFormat="1" x14ac:dyDescent="0.2">
      <c r="B335" s="236"/>
      <c r="C335" s="237"/>
      <c r="D335" s="227" t="s">
        <v>205</v>
      </c>
      <c r="E335" s="238" t="s">
        <v>1</v>
      </c>
      <c r="F335" s="239" t="s">
        <v>553</v>
      </c>
      <c r="G335" s="237"/>
      <c r="H335" s="240">
        <v>68.13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AT335" s="246" t="s">
        <v>205</v>
      </c>
      <c r="AU335" s="246" t="s">
        <v>91</v>
      </c>
      <c r="AV335" s="14" t="s">
        <v>91</v>
      </c>
      <c r="AW335" s="14" t="s">
        <v>34</v>
      </c>
      <c r="AX335" s="14" t="s">
        <v>81</v>
      </c>
      <c r="AY335" s="246" t="s">
        <v>197</v>
      </c>
    </row>
    <row r="336" spans="1:65" s="14" customFormat="1" x14ac:dyDescent="0.2">
      <c r="B336" s="236"/>
      <c r="C336" s="237"/>
      <c r="D336" s="227" t="s">
        <v>205</v>
      </c>
      <c r="E336" s="238" t="s">
        <v>1</v>
      </c>
      <c r="F336" s="239" t="s">
        <v>554</v>
      </c>
      <c r="G336" s="237"/>
      <c r="H336" s="240">
        <v>71.56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AT336" s="246" t="s">
        <v>205</v>
      </c>
      <c r="AU336" s="246" t="s">
        <v>91</v>
      </c>
      <c r="AV336" s="14" t="s">
        <v>91</v>
      </c>
      <c r="AW336" s="14" t="s">
        <v>34</v>
      </c>
      <c r="AX336" s="14" t="s">
        <v>81</v>
      </c>
      <c r="AY336" s="246" t="s">
        <v>197</v>
      </c>
    </row>
    <row r="337" spans="1:65" s="14" customFormat="1" x14ac:dyDescent="0.2">
      <c r="B337" s="236"/>
      <c r="C337" s="237"/>
      <c r="D337" s="227" t="s">
        <v>205</v>
      </c>
      <c r="E337" s="238" t="s">
        <v>1</v>
      </c>
      <c r="F337" s="239" t="s">
        <v>555</v>
      </c>
      <c r="G337" s="237"/>
      <c r="H337" s="240">
        <v>67.959999999999994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AT337" s="246" t="s">
        <v>205</v>
      </c>
      <c r="AU337" s="246" t="s">
        <v>91</v>
      </c>
      <c r="AV337" s="14" t="s">
        <v>91</v>
      </c>
      <c r="AW337" s="14" t="s">
        <v>34</v>
      </c>
      <c r="AX337" s="14" t="s">
        <v>81</v>
      </c>
      <c r="AY337" s="246" t="s">
        <v>197</v>
      </c>
    </row>
    <row r="338" spans="1:65" s="14" customFormat="1" x14ac:dyDescent="0.2">
      <c r="B338" s="236"/>
      <c r="C338" s="237"/>
      <c r="D338" s="227" t="s">
        <v>205</v>
      </c>
      <c r="E338" s="238" t="s">
        <v>1</v>
      </c>
      <c r="F338" s="239" t="s">
        <v>556</v>
      </c>
      <c r="G338" s="237"/>
      <c r="H338" s="240">
        <v>15.54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AT338" s="246" t="s">
        <v>205</v>
      </c>
      <c r="AU338" s="246" t="s">
        <v>91</v>
      </c>
      <c r="AV338" s="14" t="s">
        <v>91</v>
      </c>
      <c r="AW338" s="14" t="s">
        <v>34</v>
      </c>
      <c r="AX338" s="14" t="s">
        <v>81</v>
      </c>
      <c r="AY338" s="246" t="s">
        <v>197</v>
      </c>
    </row>
    <row r="339" spans="1:65" s="14" customFormat="1" x14ac:dyDescent="0.2">
      <c r="B339" s="236"/>
      <c r="C339" s="237"/>
      <c r="D339" s="227" t="s">
        <v>205</v>
      </c>
      <c r="E339" s="238" t="s">
        <v>1</v>
      </c>
      <c r="F339" s="239" t="s">
        <v>557</v>
      </c>
      <c r="G339" s="237"/>
      <c r="H339" s="240">
        <v>56.16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AT339" s="246" t="s">
        <v>205</v>
      </c>
      <c r="AU339" s="246" t="s">
        <v>91</v>
      </c>
      <c r="AV339" s="14" t="s">
        <v>91</v>
      </c>
      <c r="AW339" s="14" t="s">
        <v>34</v>
      </c>
      <c r="AX339" s="14" t="s">
        <v>81</v>
      </c>
      <c r="AY339" s="246" t="s">
        <v>197</v>
      </c>
    </row>
    <row r="340" spans="1:65" s="14" customFormat="1" x14ac:dyDescent="0.2">
      <c r="B340" s="236"/>
      <c r="C340" s="237"/>
      <c r="D340" s="227" t="s">
        <v>205</v>
      </c>
      <c r="E340" s="238" t="s">
        <v>1</v>
      </c>
      <c r="F340" s="239" t="s">
        <v>558</v>
      </c>
      <c r="G340" s="237"/>
      <c r="H340" s="240">
        <v>62.76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AT340" s="246" t="s">
        <v>205</v>
      </c>
      <c r="AU340" s="246" t="s">
        <v>91</v>
      </c>
      <c r="AV340" s="14" t="s">
        <v>91</v>
      </c>
      <c r="AW340" s="14" t="s">
        <v>34</v>
      </c>
      <c r="AX340" s="14" t="s">
        <v>81</v>
      </c>
      <c r="AY340" s="246" t="s">
        <v>197</v>
      </c>
    </row>
    <row r="341" spans="1:65" s="15" customFormat="1" x14ac:dyDescent="0.2">
      <c r="B341" s="247"/>
      <c r="C341" s="248"/>
      <c r="D341" s="227" t="s">
        <v>205</v>
      </c>
      <c r="E341" s="249" t="s">
        <v>107</v>
      </c>
      <c r="F341" s="250" t="s">
        <v>236</v>
      </c>
      <c r="G341" s="248"/>
      <c r="H341" s="251">
        <v>418.07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AT341" s="257" t="s">
        <v>205</v>
      </c>
      <c r="AU341" s="257" t="s">
        <v>91</v>
      </c>
      <c r="AV341" s="15" t="s">
        <v>121</v>
      </c>
      <c r="AW341" s="15" t="s">
        <v>34</v>
      </c>
      <c r="AX341" s="15" t="s">
        <v>81</v>
      </c>
      <c r="AY341" s="257" t="s">
        <v>197</v>
      </c>
    </row>
    <row r="342" spans="1:65" s="14" customFormat="1" x14ac:dyDescent="0.2">
      <c r="B342" s="236"/>
      <c r="C342" s="237"/>
      <c r="D342" s="227" t="s">
        <v>205</v>
      </c>
      <c r="E342" s="238" t="s">
        <v>1</v>
      </c>
      <c r="F342" s="239" t="s">
        <v>559</v>
      </c>
      <c r="G342" s="237"/>
      <c r="H342" s="240">
        <v>20.242000000000001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AT342" s="246" t="s">
        <v>205</v>
      </c>
      <c r="AU342" s="246" t="s">
        <v>91</v>
      </c>
      <c r="AV342" s="14" t="s">
        <v>91</v>
      </c>
      <c r="AW342" s="14" t="s">
        <v>34</v>
      </c>
      <c r="AX342" s="14" t="s">
        <v>81</v>
      </c>
      <c r="AY342" s="246" t="s">
        <v>197</v>
      </c>
    </row>
    <row r="343" spans="1:65" s="14" customFormat="1" x14ac:dyDescent="0.2">
      <c r="B343" s="236"/>
      <c r="C343" s="237"/>
      <c r="D343" s="227" t="s">
        <v>205</v>
      </c>
      <c r="E343" s="238" t="s">
        <v>1</v>
      </c>
      <c r="F343" s="239" t="s">
        <v>560</v>
      </c>
      <c r="G343" s="237"/>
      <c r="H343" s="240">
        <v>36.582000000000001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AT343" s="246" t="s">
        <v>205</v>
      </c>
      <c r="AU343" s="246" t="s">
        <v>91</v>
      </c>
      <c r="AV343" s="14" t="s">
        <v>91</v>
      </c>
      <c r="AW343" s="14" t="s">
        <v>34</v>
      </c>
      <c r="AX343" s="14" t="s">
        <v>81</v>
      </c>
      <c r="AY343" s="246" t="s">
        <v>197</v>
      </c>
    </row>
    <row r="344" spans="1:65" s="15" customFormat="1" x14ac:dyDescent="0.2">
      <c r="B344" s="247"/>
      <c r="C344" s="248"/>
      <c r="D344" s="227" t="s">
        <v>205</v>
      </c>
      <c r="E344" s="249" t="s">
        <v>115</v>
      </c>
      <c r="F344" s="250" t="s">
        <v>236</v>
      </c>
      <c r="G344" s="248"/>
      <c r="H344" s="251">
        <v>56.823999999999998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AT344" s="257" t="s">
        <v>205</v>
      </c>
      <c r="AU344" s="257" t="s">
        <v>91</v>
      </c>
      <c r="AV344" s="15" t="s">
        <v>121</v>
      </c>
      <c r="AW344" s="15" t="s">
        <v>34</v>
      </c>
      <c r="AX344" s="15" t="s">
        <v>81</v>
      </c>
      <c r="AY344" s="257" t="s">
        <v>197</v>
      </c>
    </row>
    <row r="345" spans="1:65" s="16" customFormat="1" x14ac:dyDescent="0.2">
      <c r="B345" s="258"/>
      <c r="C345" s="259"/>
      <c r="D345" s="227" t="s">
        <v>205</v>
      </c>
      <c r="E345" s="260" t="s">
        <v>104</v>
      </c>
      <c r="F345" s="261" t="s">
        <v>240</v>
      </c>
      <c r="G345" s="259"/>
      <c r="H345" s="262">
        <v>474.89400000000001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AT345" s="268" t="s">
        <v>205</v>
      </c>
      <c r="AU345" s="268" t="s">
        <v>91</v>
      </c>
      <c r="AV345" s="16" t="s">
        <v>203</v>
      </c>
      <c r="AW345" s="16" t="s">
        <v>34</v>
      </c>
      <c r="AX345" s="16" t="s">
        <v>89</v>
      </c>
      <c r="AY345" s="268" t="s">
        <v>197</v>
      </c>
    </row>
    <row r="346" spans="1:65" s="2" customFormat="1" ht="24.2" customHeight="1" x14ac:dyDescent="0.2">
      <c r="A346" s="36"/>
      <c r="B346" s="37"/>
      <c r="C346" s="212" t="s">
        <v>561</v>
      </c>
      <c r="D346" s="212" t="s">
        <v>199</v>
      </c>
      <c r="E346" s="213" t="s">
        <v>562</v>
      </c>
      <c r="F346" s="214" t="s">
        <v>563</v>
      </c>
      <c r="G346" s="215" t="s">
        <v>105</v>
      </c>
      <c r="H346" s="216">
        <v>1025.5530000000001</v>
      </c>
      <c r="I346" s="217"/>
      <c r="J346" s="218">
        <f>ROUND(I346*H346,2)</f>
        <v>0</v>
      </c>
      <c r="K346" s="219"/>
      <c r="L346" s="39"/>
      <c r="M346" s="220" t="s">
        <v>1</v>
      </c>
      <c r="N346" s="221" t="s">
        <v>46</v>
      </c>
      <c r="O346" s="73"/>
      <c r="P346" s="222">
        <f>O346*H346</f>
        <v>0</v>
      </c>
      <c r="Q346" s="222">
        <v>3.8400000000000001E-3</v>
      </c>
      <c r="R346" s="222">
        <f>Q346*H346</f>
        <v>3.9381235200000004</v>
      </c>
      <c r="S346" s="222">
        <v>0</v>
      </c>
      <c r="T346" s="223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24" t="s">
        <v>302</v>
      </c>
      <c r="AT346" s="224" t="s">
        <v>199</v>
      </c>
      <c r="AU346" s="224" t="s">
        <v>91</v>
      </c>
      <c r="AY346" s="18" t="s">
        <v>197</v>
      </c>
      <c r="BE346" s="116">
        <f>IF(N346="základní",J346,0)</f>
        <v>0</v>
      </c>
      <c r="BF346" s="116">
        <f>IF(N346="snížená",J346,0)</f>
        <v>0</v>
      </c>
      <c r="BG346" s="116">
        <f>IF(N346="zákl. přenesená",J346,0)</f>
        <v>0</v>
      </c>
      <c r="BH346" s="116">
        <f>IF(N346="sníž. přenesená",J346,0)</f>
        <v>0</v>
      </c>
      <c r="BI346" s="116">
        <f>IF(N346="nulová",J346,0)</f>
        <v>0</v>
      </c>
      <c r="BJ346" s="18" t="s">
        <v>89</v>
      </c>
      <c r="BK346" s="116">
        <f>ROUND(I346*H346,2)</f>
        <v>0</v>
      </c>
      <c r="BL346" s="18" t="s">
        <v>302</v>
      </c>
      <c r="BM346" s="224" t="s">
        <v>564</v>
      </c>
    </row>
    <row r="347" spans="1:65" s="14" customFormat="1" x14ac:dyDescent="0.2">
      <c r="B347" s="236"/>
      <c r="C347" s="237"/>
      <c r="D347" s="227" t="s">
        <v>205</v>
      </c>
      <c r="E347" s="238" t="s">
        <v>1</v>
      </c>
      <c r="F347" s="239" t="s">
        <v>520</v>
      </c>
      <c r="G347" s="237"/>
      <c r="H347" s="240">
        <v>1025.5530000000001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AT347" s="246" t="s">
        <v>205</v>
      </c>
      <c r="AU347" s="246" t="s">
        <v>91</v>
      </c>
      <c r="AV347" s="14" t="s">
        <v>91</v>
      </c>
      <c r="AW347" s="14" t="s">
        <v>34</v>
      </c>
      <c r="AX347" s="14" t="s">
        <v>89</v>
      </c>
      <c r="AY347" s="246" t="s">
        <v>197</v>
      </c>
    </row>
    <row r="348" spans="1:65" s="2" customFormat="1" ht="24.2" customHeight="1" x14ac:dyDescent="0.2">
      <c r="A348" s="36"/>
      <c r="B348" s="37"/>
      <c r="C348" s="212" t="s">
        <v>565</v>
      </c>
      <c r="D348" s="212" t="s">
        <v>199</v>
      </c>
      <c r="E348" s="213" t="s">
        <v>566</v>
      </c>
      <c r="F348" s="214" t="s">
        <v>567</v>
      </c>
      <c r="G348" s="215" t="s">
        <v>275</v>
      </c>
      <c r="H348" s="216">
        <v>40</v>
      </c>
      <c r="I348" s="217"/>
      <c r="J348" s="218">
        <f>ROUND(I348*H348,2)</f>
        <v>0</v>
      </c>
      <c r="K348" s="219"/>
      <c r="L348" s="39"/>
      <c r="M348" s="220" t="s">
        <v>1</v>
      </c>
      <c r="N348" s="221" t="s">
        <v>46</v>
      </c>
      <c r="O348" s="73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24" t="s">
        <v>302</v>
      </c>
      <c r="AT348" s="224" t="s">
        <v>199</v>
      </c>
      <c r="AU348" s="224" t="s">
        <v>91</v>
      </c>
      <c r="AY348" s="18" t="s">
        <v>197</v>
      </c>
      <c r="BE348" s="116">
        <f>IF(N348="základní",J348,0)</f>
        <v>0</v>
      </c>
      <c r="BF348" s="116">
        <f>IF(N348="snížená",J348,0)</f>
        <v>0</v>
      </c>
      <c r="BG348" s="116">
        <f>IF(N348="zákl. přenesená",J348,0)</f>
        <v>0</v>
      </c>
      <c r="BH348" s="116">
        <f>IF(N348="sníž. přenesená",J348,0)</f>
        <v>0</v>
      </c>
      <c r="BI348" s="116">
        <f>IF(N348="nulová",J348,0)</f>
        <v>0</v>
      </c>
      <c r="BJ348" s="18" t="s">
        <v>89</v>
      </c>
      <c r="BK348" s="116">
        <f>ROUND(I348*H348,2)</f>
        <v>0</v>
      </c>
      <c r="BL348" s="18" t="s">
        <v>302</v>
      </c>
      <c r="BM348" s="224" t="s">
        <v>568</v>
      </c>
    </row>
    <row r="349" spans="1:65" s="14" customFormat="1" x14ac:dyDescent="0.2">
      <c r="B349" s="236"/>
      <c r="C349" s="237"/>
      <c r="D349" s="227" t="s">
        <v>205</v>
      </c>
      <c r="E349" s="238" t="s">
        <v>1</v>
      </c>
      <c r="F349" s="239" t="s">
        <v>569</v>
      </c>
      <c r="G349" s="237"/>
      <c r="H349" s="240">
        <v>40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AT349" s="246" t="s">
        <v>205</v>
      </c>
      <c r="AU349" s="246" t="s">
        <v>91</v>
      </c>
      <c r="AV349" s="14" t="s">
        <v>91</v>
      </c>
      <c r="AW349" s="14" t="s">
        <v>34</v>
      </c>
      <c r="AX349" s="14" t="s">
        <v>89</v>
      </c>
      <c r="AY349" s="246" t="s">
        <v>197</v>
      </c>
    </row>
    <row r="350" spans="1:65" s="2" customFormat="1" ht="24.2" customHeight="1" x14ac:dyDescent="0.2">
      <c r="A350" s="36"/>
      <c r="B350" s="37"/>
      <c r="C350" s="212" t="s">
        <v>570</v>
      </c>
      <c r="D350" s="212" t="s">
        <v>199</v>
      </c>
      <c r="E350" s="213" t="s">
        <v>571</v>
      </c>
      <c r="F350" s="214" t="s">
        <v>572</v>
      </c>
      <c r="G350" s="215" t="s">
        <v>288</v>
      </c>
      <c r="H350" s="216">
        <v>3.9380000000000002</v>
      </c>
      <c r="I350" s="217"/>
      <c r="J350" s="218">
        <f>ROUND(I350*H350,2)</f>
        <v>0</v>
      </c>
      <c r="K350" s="219"/>
      <c r="L350" s="39"/>
      <c r="M350" s="220" t="s">
        <v>1</v>
      </c>
      <c r="N350" s="221" t="s">
        <v>46</v>
      </c>
      <c r="O350" s="73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24" t="s">
        <v>302</v>
      </c>
      <c r="AT350" s="224" t="s">
        <v>199</v>
      </c>
      <c r="AU350" s="224" t="s">
        <v>91</v>
      </c>
      <c r="AY350" s="18" t="s">
        <v>197</v>
      </c>
      <c r="BE350" s="116">
        <f>IF(N350="základní",J350,0)</f>
        <v>0</v>
      </c>
      <c r="BF350" s="116">
        <f>IF(N350="snížená",J350,0)</f>
        <v>0</v>
      </c>
      <c r="BG350" s="116">
        <f>IF(N350="zákl. přenesená",J350,0)</f>
        <v>0</v>
      </c>
      <c r="BH350" s="116">
        <f>IF(N350="sníž. přenesená",J350,0)</f>
        <v>0</v>
      </c>
      <c r="BI350" s="116">
        <f>IF(N350="nulová",J350,0)</f>
        <v>0</v>
      </c>
      <c r="BJ350" s="18" t="s">
        <v>89</v>
      </c>
      <c r="BK350" s="116">
        <f>ROUND(I350*H350,2)</f>
        <v>0</v>
      </c>
      <c r="BL350" s="18" t="s">
        <v>302</v>
      </c>
      <c r="BM350" s="224" t="s">
        <v>573</v>
      </c>
    </row>
    <row r="351" spans="1:65" s="2" customFormat="1" ht="24.2" customHeight="1" x14ac:dyDescent="0.2">
      <c r="A351" s="36"/>
      <c r="B351" s="37"/>
      <c r="C351" s="212" t="s">
        <v>574</v>
      </c>
      <c r="D351" s="212" t="s">
        <v>199</v>
      </c>
      <c r="E351" s="213" t="s">
        <v>575</v>
      </c>
      <c r="F351" s="214" t="s">
        <v>576</v>
      </c>
      <c r="G351" s="215" t="s">
        <v>288</v>
      </c>
      <c r="H351" s="216">
        <v>3.9380000000000002</v>
      </c>
      <c r="I351" s="217"/>
      <c r="J351" s="218">
        <f>ROUND(I351*H351,2)</f>
        <v>0</v>
      </c>
      <c r="K351" s="219"/>
      <c r="L351" s="39"/>
      <c r="M351" s="220" t="s">
        <v>1</v>
      </c>
      <c r="N351" s="221" t="s">
        <v>46</v>
      </c>
      <c r="O351" s="73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24" t="s">
        <v>302</v>
      </c>
      <c r="AT351" s="224" t="s">
        <v>199</v>
      </c>
      <c r="AU351" s="224" t="s">
        <v>91</v>
      </c>
      <c r="AY351" s="18" t="s">
        <v>197</v>
      </c>
      <c r="BE351" s="116">
        <f>IF(N351="základní",J351,0)</f>
        <v>0</v>
      </c>
      <c r="BF351" s="116">
        <f>IF(N351="snížená",J351,0)</f>
        <v>0</v>
      </c>
      <c r="BG351" s="116">
        <f>IF(N351="zákl. přenesená",J351,0)</f>
        <v>0</v>
      </c>
      <c r="BH351" s="116">
        <f>IF(N351="sníž. přenesená",J351,0)</f>
        <v>0</v>
      </c>
      <c r="BI351" s="116">
        <f>IF(N351="nulová",J351,0)</f>
        <v>0</v>
      </c>
      <c r="BJ351" s="18" t="s">
        <v>89</v>
      </c>
      <c r="BK351" s="116">
        <f>ROUND(I351*H351,2)</f>
        <v>0</v>
      </c>
      <c r="BL351" s="18" t="s">
        <v>302</v>
      </c>
      <c r="BM351" s="224" t="s">
        <v>577</v>
      </c>
    </row>
    <row r="352" spans="1:65" s="12" customFormat="1" ht="22.9" customHeight="1" x14ac:dyDescent="0.2">
      <c r="B352" s="196"/>
      <c r="C352" s="197"/>
      <c r="D352" s="198" t="s">
        <v>80</v>
      </c>
      <c r="E352" s="210" t="s">
        <v>578</v>
      </c>
      <c r="F352" s="210" t="s">
        <v>579</v>
      </c>
      <c r="G352" s="197"/>
      <c r="H352" s="197"/>
      <c r="I352" s="200"/>
      <c r="J352" s="211">
        <f>BK352</f>
        <v>0</v>
      </c>
      <c r="K352" s="197"/>
      <c r="L352" s="202"/>
      <c r="M352" s="203"/>
      <c r="N352" s="204"/>
      <c r="O352" s="204"/>
      <c r="P352" s="205">
        <f>SUM(P353:P378)</f>
        <v>0</v>
      </c>
      <c r="Q352" s="204"/>
      <c r="R352" s="205">
        <f>SUM(R353:R378)</f>
        <v>2.28514478</v>
      </c>
      <c r="S352" s="204"/>
      <c r="T352" s="206">
        <f>SUM(T353:T378)</f>
        <v>0.77931000000000006</v>
      </c>
      <c r="AR352" s="207" t="s">
        <v>91</v>
      </c>
      <c r="AT352" s="208" t="s">
        <v>80</v>
      </c>
      <c r="AU352" s="208" t="s">
        <v>89</v>
      </c>
      <c r="AY352" s="207" t="s">
        <v>197</v>
      </c>
      <c r="BK352" s="209">
        <f>SUM(BK353:BK378)</f>
        <v>0</v>
      </c>
    </row>
    <row r="353" spans="1:65" s="2" customFormat="1" ht="14.45" customHeight="1" x14ac:dyDescent="0.2">
      <c r="A353" s="36"/>
      <c r="B353" s="37"/>
      <c r="C353" s="212" t="s">
        <v>580</v>
      </c>
      <c r="D353" s="212" t="s">
        <v>199</v>
      </c>
      <c r="E353" s="213" t="s">
        <v>581</v>
      </c>
      <c r="F353" s="214" t="s">
        <v>582</v>
      </c>
      <c r="G353" s="215" t="s">
        <v>109</v>
      </c>
      <c r="H353" s="216">
        <v>111.33</v>
      </c>
      <c r="I353" s="217"/>
      <c r="J353" s="218">
        <f>ROUND(I353*H353,2)</f>
        <v>0</v>
      </c>
      <c r="K353" s="219"/>
      <c r="L353" s="39"/>
      <c r="M353" s="220" t="s">
        <v>1</v>
      </c>
      <c r="N353" s="221" t="s">
        <v>46</v>
      </c>
      <c r="O353" s="73"/>
      <c r="P353" s="222">
        <f>O353*H353</f>
        <v>0</v>
      </c>
      <c r="Q353" s="222">
        <v>2.7999999999999998E-4</v>
      </c>
      <c r="R353" s="222">
        <f>Q353*H353</f>
        <v>3.1172399999999996E-2</v>
      </c>
      <c r="S353" s="222">
        <v>0</v>
      </c>
      <c r="T353" s="223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24" t="s">
        <v>302</v>
      </c>
      <c r="AT353" s="224" t="s">
        <v>199</v>
      </c>
      <c r="AU353" s="224" t="s">
        <v>91</v>
      </c>
      <c r="AY353" s="18" t="s">
        <v>197</v>
      </c>
      <c r="BE353" s="116">
        <f>IF(N353="základní",J353,0)</f>
        <v>0</v>
      </c>
      <c r="BF353" s="116">
        <f>IF(N353="snížená",J353,0)</f>
        <v>0</v>
      </c>
      <c r="BG353" s="116">
        <f>IF(N353="zákl. přenesená",J353,0)</f>
        <v>0</v>
      </c>
      <c r="BH353" s="116">
        <f>IF(N353="sníž. přenesená",J353,0)</f>
        <v>0</v>
      </c>
      <c r="BI353" s="116">
        <f>IF(N353="nulová",J353,0)</f>
        <v>0</v>
      </c>
      <c r="BJ353" s="18" t="s">
        <v>89</v>
      </c>
      <c r="BK353" s="116">
        <f>ROUND(I353*H353,2)</f>
        <v>0</v>
      </c>
      <c r="BL353" s="18" t="s">
        <v>302</v>
      </c>
      <c r="BM353" s="224" t="s">
        <v>583</v>
      </c>
    </row>
    <row r="354" spans="1:65" s="14" customFormat="1" x14ac:dyDescent="0.2">
      <c r="B354" s="236"/>
      <c r="C354" s="237"/>
      <c r="D354" s="227" t="s">
        <v>205</v>
      </c>
      <c r="E354" s="238" t="s">
        <v>1</v>
      </c>
      <c r="F354" s="239" t="s">
        <v>584</v>
      </c>
      <c r="G354" s="237"/>
      <c r="H354" s="240">
        <v>73.680000000000007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AT354" s="246" t="s">
        <v>205</v>
      </c>
      <c r="AU354" s="246" t="s">
        <v>91</v>
      </c>
      <c r="AV354" s="14" t="s">
        <v>91</v>
      </c>
      <c r="AW354" s="14" t="s">
        <v>34</v>
      </c>
      <c r="AX354" s="14" t="s">
        <v>81</v>
      </c>
      <c r="AY354" s="246" t="s">
        <v>197</v>
      </c>
    </row>
    <row r="355" spans="1:65" s="14" customFormat="1" x14ac:dyDescent="0.2">
      <c r="B355" s="236"/>
      <c r="C355" s="237"/>
      <c r="D355" s="227" t="s">
        <v>205</v>
      </c>
      <c r="E355" s="238" t="s">
        <v>1</v>
      </c>
      <c r="F355" s="239" t="s">
        <v>585</v>
      </c>
      <c r="G355" s="237"/>
      <c r="H355" s="240">
        <v>37.65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AT355" s="246" t="s">
        <v>205</v>
      </c>
      <c r="AU355" s="246" t="s">
        <v>91</v>
      </c>
      <c r="AV355" s="14" t="s">
        <v>91</v>
      </c>
      <c r="AW355" s="14" t="s">
        <v>34</v>
      </c>
      <c r="AX355" s="14" t="s">
        <v>81</v>
      </c>
      <c r="AY355" s="246" t="s">
        <v>197</v>
      </c>
    </row>
    <row r="356" spans="1:65" s="16" customFormat="1" x14ac:dyDescent="0.2">
      <c r="B356" s="258"/>
      <c r="C356" s="259"/>
      <c r="D356" s="227" t="s">
        <v>205</v>
      </c>
      <c r="E356" s="260" t="s">
        <v>136</v>
      </c>
      <c r="F356" s="261" t="s">
        <v>240</v>
      </c>
      <c r="G356" s="259"/>
      <c r="H356" s="262">
        <v>111.33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AT356" s="268" t="s">
        <v>205</v>
      </c>
      <c r="AU356" s="268" t="s">
        <v>91</v>
      </c>
      <c r="AV356" s="16" t="s">
        <v>203</v>
      </c>
      <c r="AW356" s="16" t="s">
        <v>34</v>
      </c>
      <c r="AX356" s="16" t="s">
        <v>89</v>
      </c>
      <c r="AY356" s="268" t="s">
        <v>197</v>
      </c>
    </row>
    <row r="357" spans="1:65" s="2" customFormat="1" ht="14.45" customHeight="1" x14ac:dyDescent="0.2">
      <c r="A357" s="36"/>
      <c r="B357" s="37"/>
      <c r="C357" s="269" t="s">
        <v>586</v>
      </c>
      <c r="D357" s="269" t="s">
        <v>243</v>
      </c>
      <c r="E357" s="270" t="s">
        <v>587</v>
      </c>
      <c r="F357" s="271" t="s">
        <v>588</v>
      </c>
      <c r="G357" s="272" t="s">
        <v>109</v>
      </c>
      <c r="H357" s="273">
        <v>111.33</v>
      </c>
      <c r="I357" s="274"/>
      <c r="J357" s="275">
        <f>ROUND(I357*H357,2)</f>
        <v>0</v>
      </c>
      <c r="K357" s="276"/>
      <c r="L357" s="277"/>
      <c r="M357" s="278" t="s">
        <v>1</v>
      </c>
      <c r="N357" s="279" t="s">
        <v>46</v>
      </c>
      <c r="O357" s="73"/>
      <c r="P357" s="222">
        <f>O357*H357</f>
        <v>0</v>
      </c>
      <c r="Q357" s="222">
        <v>1.06E-2</v>
      </c>
      <c r="R357" s="222">
        <f>Q357*H357</f>
        <v>1.1800980000000001</v>
      </c>
      <c r="S357" s="222">
        <v>0</v>
      </c>
      <c r="T357" s="223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24" t="s">
        <v>329</v>
      </c>
      <c r="AT357" s="224" t="s">
        <v>243</v>
      </c>
      <c r="AU357" s="224" t="s">
        <v>91</v>
      </c>
      <c r="AY357" s="18" t="s">
        <v>197</v>
      </c>
      <c r="BE357" s="116">
        <f>IF(N357="základní",J357,0)</f>
        <v>0</v>
      </c>
      <c r="BF357" s="116">
        <f>IF(N357="snížená",J357,0)</f>
        <v>0</v>
      </c>
      <c r="BG357" s="116">
        <f>IF(N357="zákl. přenesená",J357,0)</f>
        <v>0</v>
      </c>
      <c r="BH357" s="116">
        <f>IF(N357="sníž. přenesená",J357,0)</f>
        <v>0</v>
      </c>
      <c r="BI357" s="116">
        <f>IF(N357="nulová",J357,0)</f>
        <v>0</v>
      </c>
      <c r="BJ357" s="18" t="s">
        <v>89</v>
      </c>
      <c r="BK357" s="116">
        <f>ROUND(I357*H357,2)</f>
        <v>0</v>
      </c>
      <c r="BL357" s="18" t="s">
        <v>302</v>
      </c>
      <c r="BM357" s="224" t="s">
        <v>589</v>
      </c>
    </row>
    <row r="358" spans="1:65" s="2" customFormat="1" ht="14.45" customHeight="1" x14ac:dyDescent="0.2">
      <c r="A358" s="36"/>
      <c r="B358" s="37"/>
      <c r="C358" s="212" t="s">
        <v>590</v>
      </c>
      <c r="D358" s="212" t="s">
        <v>199</v>
      </c>
      <c r="E358" s="213" t="s">
        <v>591</v>
      </c>
      <c r="F358" s="214" t="s">
        <v>592</v>
      </c>
      <c r="G358" s="215" t="s">
        <v>109</v>
      </c>
      <c r="H358" s="216">
        <v>111.33</v>
      </c>
      <c r="I358" s="217"/>
      <c r="J358" s="218">
        <f>ROUND(I358*H358,2)</f>
        <v>0</v>
      </c>
      <c r="K358" s="219"/>
      <c r="L358" s="39"/>
      <c r="M358" s="220" t="s">
        <v>1</v>
      </c>
      <c r="N358" s="221" t="s">
        <v>46</v>
      </c>
      <c r="O358" s="73"/>
      <c r="P358" s="222">
        <f>O358*H358</f>
        <v>0</v>
      </c>
      <c r="Q358" s="222">
        <v>0</v>
      </c>
      <c r="R358" s="222">
        <f>Q358*H358</f>
        <v>0</v>
      </c>
      <c r="S358" s="222">
        <v>7.0000000000000001E-3</v>
      </c>
      <c r="T358" s="223">
        <f>S358*H358</f>
        <v>0.77931000000000006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24" t="s">
        <v>302</v>
      </c>
      <c r="AT358" s="224" t="s">
        <v>199</v>
      </c>
      <c r="AU358" s="224" t="s">
        <v>91</v>
      </c>
      <c r="AY358" s="18" t="s">
        <v>197</v>
      </c>
      <c r="BE358" s="116">
        <f>IF(N358="základní",J358,0)</f>
        <v>0</v>
      </c>
      <c r="BF358" s="116">
        <f>IF(N358="snížená",J358,0)</f>
        <v>0</v>
      </c>
      <c r="BG358" s="116">
        <f>IF(N358="zákl. přenesená",J358,0)</f>
        <v>0</v>
      </c>
      <c r="BH358" s="116">
        <f>IF(N358="sníž. přenesená",J358,0)</f>
        <v>0</v>
      </c>
      <c r="BI358" s="116">
        <f>IF(N358="nulová",J358,0)</f>
        <v>0</v>
      </c>
      <c r="BJ358" s="18" t="s">
        <v>89</v>
      </c>
      <c r="BK358" s="116">
        <f>ROUND(I358*H358,2)</f>
        <v>0</v>
      </c>
      <c r="BL358" s="18" t="s">
        <v>302</v>
      </c>
      <c r="BM358" s="224" t="s">
        <v>593</v>
      </c>
    </row>
    <row r="359" spans="1:65" s="14" customFormat="1" x14ac:dyDescent="0.2">
      <c r="B359" s="236"/>
      <c r="C359" s="237"/>
      <c r="D359" s="227" t="s">
        <v>205</v>
      </c>
      <c r="E359" s="238" t="s">
        <v>1</v>
      </c>
      <c r="F359" s="239" t="s">
        <v>136</v>
      </c>
      <c r="G359" s="237"/>
      <c r="H359" s="240">
        <v>111.33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AT359" s="246" t="s">
        <v>205</v>
      </c>
      <c r="AU359" s="246" t="s">
        <v>91</v>
      </c>
      <c r="AV359" s="14" t="s">
        <v>91</v>
      </c>
      <c r="AW359" s="14" t="s">
        <v>34</v>
      </c>
      <c r="AX359" s="14" t="s">
        <v>89</v>
      </c>
      <c r="AY359" s="246" t="s">
        <v>197</v>
      </c>
    </row>
    <row r="360" spans="1:65" s="2" customFormat="1" ht="24.2" customHeight="1" x14ac:dyDescent="0.2">
      <c r="A360" s="36"/>
      <c r="B360" s="37"/>
      <c r="C360" s="212" t="s">
        <v>594</v>
      </c>
      <c r="D360" s="212" t="s">
        <v>199</v>
      </c>
      <c r="E360" s="213" t="s">
        <v>595</v>
      </c>
      <c r="F360" s="214" t="s">
        <v>596</v>
      </c>
      <c r="G360" s="215" t="s">
        <v>597</v>
      </c>
      <c r="H360" s="216">
        <v>2950.8229999999999</v>
      </c>
      <c r="I360" s="217"/>
      <c r="J360" s="218">
        <f>ROUND(I360*H360,2)</f>
        <v>0</v>
      </c>
      <c r="K360" s="219"/>
      <c r="L360" s="39"/>
      <c r="M360" s="220" t="s">
        <v>1</v>
      </c>
      <c r="N360" s="221" t="s">
        <v>46</v>
      </c>
      <c r="O360" s="73"/>
      <c r="P360" s="222">
        <f>O360*H360</f>
        <v>0</v>
      </c>
      <c r="Q360" s="222">
        <v>6.0000000000000002E-5</v>
      </c>
      <c r="R360" s="222">
        <f>Q360*H360</f>
        <v>0.17704938000000001</v>
      </c>
      <c r="S360" s="222">
        <v>0</v>
      </c>
      <c r="T360" s="223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24" t="s">
        <v>302</v>
      </c>
      <c r="AT360" s="224" t="s">
        <v>199</v>
      </c>
      <c r="AU360" s="224" t="s">
        <v>91</v>
      </c>
      <c r="AY360" s="18" t="s">
        <v>197</v>
      </c>
      <c r="BE360" s="116">
        <f>IF(N360="základní",J360,0)</f>
        <v>0</v>
      </c>
      <c r="BF360" s="116">
        <f>IF(N360="snížená",J360,0)</f>
        <v>0</v>
      </c>
      <c r="BG360" s="116">
        <f>IF(N360="zákl. přenesená",J360,0)</f>
        <v>0</v>
      </c>
      <c r="BH360" s="116">
        <f>IF(N360="sníž. přenesená",J360,0)</f>
        <v>0</v>
      </c>
      <c r="BI360" s="116">
        <f>IF(N360="nulová",J360,0)</f>
        <v>0</v>
      </c>
      <c r="BJ360" s="18" t="s">
        <v>89</v>
      </c>
      <c r="BK360" s="116">
        <f>ROUND(I360*H360,2)</f>
        <v>0</v>
      </c>
      <c r="BL360" s="18" t="s">
        <v>302</v>
      </c>
      <c r="BM360" s="224" t="s">
        <v>598</v>
      </c>
    </row>
    <row r="361" spans="1:65" s="13" customFormat="1" x14ac:dyDescent="0.2">
      <c r="B361" s="225"/>
      <c r="C361" s="226"/>
      <c r="D361" s="227" t="s">
        <v>205</v>
      </c>
      <c r="E361" s="228" t="s">
        <v>1</v>
      </c>
      <c r="F361" s="229" t="s">
        <v>599</v>
      </c>
      <c r="G361" s="226"/>
      <c r="H361" s="228" t="s">
        <v>1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AT361" s="235" t="s">
        <v>205</v>
      </c>
      <c r="AU361" s="235" t="s">
        <v>91</v>
      </c>
      <c r="AV361" s="13" t="s">
        <v>89</v>
      </c>
      <c r="AW361" s="13" t="s">
        <v>34</v>
      </c>
      <c r="AX361" s="13" t="s">
        <v>81</v>
      </c>
      <c r="AY361" s="235" t="s">
        <v>197</v>
      </c>
    </row>
    <row r="362" spans="1:65" s="14" customFormat="1" x14ac:dyDescent="0.2">
      <c r="B362" s="236"/>
      <c r="C362" s="237"/>
      <c r="D362" s="227" t="s">
        <v>205</v>
      </c>
      <c r="E362" s="238" t="s">
        <v>1</v>
      </c>
      <c r="F362" s="239" t="s">
        <v>600</v>
      </c>
      <c r="G362" s="237"/>
      <c r="H362" s="240">
        <v>2950.8229999999999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AT362" s="246" t="s">
        <v>205</v>
      </c>
      <c r="AU362" s="246" t="s">
        <v>91</v>
      </c>
      <c r="AV362" s="14" t="s">
        <v>91</v>
      </c>
      <c r="AW362" s="14" t="s">
        <v>34</v>
      </c>
      <c r="AX362" s="14" t="s">
        <v>81</v>
      </c>
      <c r="AY362" s="246" t="s">
        <v>197</v>
      </c>
    </row>
    <row r="363" spans="1:65" s="16" customFormat="1" x14ac:dyDescent="0.2">
      <c r="B363" s="258"/>
      <c r="C363" s="259"/>
      <c r="D363" s="227" t="s">
        <v>205</v>
      </c>
      <c r="E363" s="260" t="s">
        <v>1</v>
      </c>
      <c r="F363" s="261" t="s">
        <v>240</v>
      </c>
      <c r="G363" s="259"/>
      <c r="H363" s="262">
        <v>2950.8229999999999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AT363" s="268" t="s">
        <v>205</v>
      </c>
      <c r="AU363" s="268" t="s">
        <v>91</v>
      </c>
      <c r="AV363" s="16" t="s">
        <v>203</v>
      </c>
      <c r="AW363" s="16" t="s">
        <v>34</v>
      </c>
      <c r="AX363" s="16" t="s">
        <v>89</v>
      </c>
      <c r="AY363" s="268" t="s">
        <v>197</v>
      </c>
    </row>
    <row r="364" spans="1:65" s="2" customFormat="1" ht="14.45" customHeight="1" x14ac:dyDescent="0.2">
      <c r="A364" s="36"/>
      <c r="B364" s="37"/>
      <c r="C364" s="212" t="s">
        <v>601</v>
      </c>
      <c r="D364" s="212" t="s">
        <v>199</v>
      </c>
      <c r="E364" s="213" t="s">
        <v>602</v>
      </c>
      <c r="F364" s="214" t="s">
        <v>603</v>
      </c>
      <c r="G364" s="215" t="s">
        <v>281</v>
      </c>
      <c r="H364" s="216">
        <v>1</v>
      </c>
      <c r="I364" s="217"/>
      <c r="J364" s="218">
        <f>ROUND(I364*H364,2)</f>
        <v>0</v>
      </c>
      <c r="K364" s="219"/>
      <c r="L364" s="39"/>
      <c r="M364" s="220" t="s">
        <v>1</v>
      </c>
      <c r="N364" s="221" t="s">
        <v>46</v>
      </c>
      <c r="O364" s="73"/>
      <c r="P364" s="222">
        <f>O364*H364</f>
        <v>0</v>
      </c>
      <c r="Q364" s="222">
        <v>0.2</v>
      </c>
      <c r="R364" s="222">
        <f>Q364*H364</f>
        <v>0.2</v>
      </c>
      <c r="S364" s="222">
        <v>0</v>
      </c>
      <c r="T364" s="223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4" t="s">
        <v>302</v>
      </c>
      <c r="AT364" s="224" t="s">
        <v>199</v>
      </c>
      <c r="AU364" s="224" t="s">
        <v>91</v>
      </c>
      <c r="AY364" s="18" t="s">
        <v>197</v>
      </c>
      <c r="BE364" s="116">
        <f>IF(N364="základní",J364,0)</f>
        <v>0</v>
      </c>
      <c r="BF364" s="116">
        <f>IF(N364="snížená",J364,0)</f>
        <v>0</v>
      </c>
      <c r="BG364" s="116">
        <f>IF(N364="zákl. přenesená",J364,0)</f>
        <v>0</v>
      </c>
      <c r="BH364" s="116">
        <f>IF(N364="sníž. přenesená",J364,0)</f>
        <v>0</v>
      </c>
      <c r="BI364" s="116">
        <f>IF(N364="nulová",J364,0)</f>
        <v>0</v>
      </c>
      <c r="BJ364" s="18" t="s">
        <v>89</v>
      </c>
      <c r="BK364" s="116">
        <f>ROUND(I364*H364,2)</f>
        <v>0</v>
      </c>
      <c r="BL364" s="18" t="s">
        <v>302</v>
      </c>
      <c r="BM364" s="224" t="s">
        <v>604</v>
      </c>
    </row>
    <row r="365" spans="1:65" s="13" customFormat="1" x14ac:dyDescent="0.2">
      <c r="B365" s="225"/>
      <c r="C365" s="226"/>
      <c r="D365" s="227" t="s">
        <v>205</v>
      </c>
      <c r="E365" s="228" t="s">
        <v>1</v>
      </c>
      <c r="F365" s="229" t="s">
        <v>605</v>
      </c>
      <c r="G365" s="226"/>
      <c r="H365" s="228" t="s">
        <v>1</v>
      </c>
      <c r="I365" s="230"/>
      <c r="J365" s="226"/>
      <c r="K365" s="226"/>
      <c r="L365" s="231"/>
      <c r="M365" s="232"/>
      <c r="N365" s="233"/>
      <c r="O365" s="233"/>
      <c r="P365" s="233"/>
      <c r="Q365" s="233"/>
      <c r="R365" s="233"/>
      <c r="S365" s="233"/>
      <c r="T365" s="234"/>
      <c r="AT365" s="235" t="s">
        <v>205</v>
      </c>
      <c r="AU365" s="235" t="s">
        <v>91</v>
      </c>
      <c r="AV365" s="13" t="s">
        <v>89</v>
      </c>
      <c r="AW365" s="13" t="s">
        <v>34</v>
      </c>
      <c r="AX365" s="13" t="s">
        <v>81</v>
      </c>
      <c r="AY365" s="235" t="s">
        <v>197</v>
      </c>
    </row>
    <row r="366" spans="1:65" s="13" customFormat="1" x14ac:dyDescent="0.2">
      <c r="B366" s="225"/>
      <c r="C366" s="226"/>
      <c r="D366" s="227" t="s">
        <v>205</v>
      </c>
      <c r="E366" s="228" t="s">
        <v>1</v>
      </c>
      <c r="F366" s="229" t="s">
        <v>606</v>
      </c>
      <c r="G366" s="226"/>
      <c r="H366" s="228" t="s">
        <v>1</v>
      </c>
      <c r="I366" s="230"/>
      <c r="J366" s="226"/>
      <c r="K366" s="226"/>
      <c r="L366" s="231"/>
      <c r="M366" s="232"/>
      <c r="N366" s="233"/>
      <c r="O366" s="233"/>
      <c r="P366" s="233"/>
      <c r="Q366" s="233"/>
      <c r="R366" s="233"/>
      <c r="S366" s="233"/>
      <c r="T366" s="234"/>
      <c r="AT366" s="235" t="s">
        <v>205</v>
      </c>
      <c r="AU366" s="235" t="s">
        <v>91</v>
      </c>
      <c r="AV366" s="13" t="s">
        <v>89</v>
      </c>
      <c r="AW366" s="13" t="s">
        <v>34</v>
      </c>
      <c r="AX366" s="13" t="s">
        <v>81</v>
      </c>
      <c r="AY366" s="235" t="s">
        <v>197</v>
      </c>
    </row>
    <row r="367" spans="1:65" s="13" customFormat="1" x14ac:dyDescent="0.2">
      <c r="B367" s="225"/>
      <c r="C367" s="226"/>
      <c r="D367" s="227" t="s">
        <v>205</v>
      </c>
      <c r="E367" s="228" t="s">
        <v>1</v>
      </c>
      <c r="F367" s="229" t="s">
        <v>607</v>
      </c>
      <c r="G367" s="226"/>
      <c r="H367" s="228" t="s">
        <v>1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AT367" s="235" t="s">
        <v>205</v>
      </c>
      <c r="AU367" s="235" t="s">
        <v>91</v>
      </c>
      <c r="AV367" s="13" t="s">
        <v>89</v>
      </c>
      <c r="AW367" s="13" t="s">
        <v>34</v>
      </c>
      <c r="AX367" s="13" t="s">
        <v>81</v>
      </c>
      <c r="AY367" s="235" t="s">
        <v>197</v>
      </c>
    </row>
    <row r="368" spans="1:65" s="13" customFormat="1" x14ac:dyDescent="0.2">
      <c r="B368" s="225"/>
      <c r="C368" s="226"/>
      <c r="D368" s="227" t="s">
        <v>205</v>
      </c>
      <c r="E368" s="228" t="s">
        <v>1</v>
      </c>
      <c r="F368" s="229" t="s">
        <v>608</v>
      </c>
      <c r="G368" s="226"/>
      <c r="H368" s="228" t="s">
        <v>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205</v>
      </c>
      <c r="AU368" s="235" t="s">
        <v>91</v>
      </c>
      <c r="AV368" s="13" t="s">
        <v>89</v>
      </c>
      <c r="AW368" s="13" t="s">
        <v>34</v>
      </c>
      <c r="AX368" s="13" t="s">
        <v>81</v>
      </c>
      <c r="AY368" s="235" t="s">
        <v>197</v>
      </c>
    </row>
    <row r="369" spans="1:65" s="13" customFormat="1" x14ac:dyDescent="0.2">
      <c r="B369" s="225"/>
      <c r="C369" s="226"/>
      <c r="D369" s="227" t="s">
        <v>205</v>
      </c>
      <c r="E369" s="228" t="s">
        <v>1</v>
      </c>
      <c r="F369" s="229" t="s">
        <v>609</v>
      </c>
      <c r="G369" s="226"/>
      <c r="H369" s="228" t="s">
        <v>1</v>
      </c>
      <c r="I369" s="230"/>
      <c r="J369" s="226"/>
      <c r="K369" s="226"/>
      <c r="L369" s="231"/>
      <c r="M369" s="232"/>
      <c r="N369" s="233"/>
      <c r="O369" s="233"/>
      <c r="P369" s="233"/>
      <c r="Q369" s="233"/>
      <c r="R369" s="233"/>
      <c r="S369" s="233"/>
      <c r="T369" s="234"/>
      <c r="AT369" s="235" t="s">
        <v>205</v>
      </c>
      <c r="AU369" s="235" t="s">
        <v>91</v>
      </c>
      <c r="AV369" s="13" t="s">
        <v>89</v>
      </c>
      <c r="AW369" s="13" t="s">
        <v>34</v>
      </c>
      <c r="AX369" s="13" t="s">
        <v>81</v>
      </c>
      <c r="AY369" s="235" t="s">
        <v>197</v>
      </c>
    </row>
    <row r="370" spans="1:65" s="13" customFormat="1" x14ac:dyDescent="0.2">
      <c r="B370" s="225"/>
      <c r="C370" s="226"/>
      <c r="D370" s="227" t="s">
        <v>205</v>
      </c>
      <c r="E370" s="228" t="s">
        <v>1</v>
      </c>
      <c r="F370" s="229" t="s">
        <v>610</v>
      </c>
      <c r="G370" s="226"/>
      <c r="H370" s="228" t="s">
        <v>1</v>
      </c>
      <c r="I370" s="230"/>
      <c r="J370" s="226"/>
      <c r="K370" s="226"/>
      <c r="L370" s="231"/>
      <c r="M370" s="232"/>
      <c r="N370" s="233"/>
      <c r="O370" s="233"/>
      <c r="P370" s="233"/>
      <c r="Q370" s="233"/>
      <c r="R370" s="233"/>
      <c r="S370" s="233"/>
      <c r="T370" s="234"/>
      <c r="AT370" s="235" t="s">
        <v>205</v>
      </c>
      <c r="AU370" s="235" t="s">
        <v>91</v>
      </c>
      <c r="AV370" s="13" t="s">
        <v>89</v>
      </c>
      <c r="AW370" s="13" t="s">
        <v>34</v>
      </c>
      <c r="AX370" s="13" t="s">
        <v>81</v>
      </c>
      <c r="AY370" s="235" t="s">
        <v>197</v>
      </c>
    </row>
    <row r="371" spans="1:65" s="14" customFormat="1" x14ac:dyDescent="0.2">
      <c r="B371" s="236"/>
      <c r="C371" s="237"/>
      <c r="D371" s="227" t="s">
        <v>205</v>
      </c>
      <c r="E371" s="238" t="s">
        <v>1</v>
      </c>
      <c r="F371" s="239" t="s">
        <v>89</v>
      </c>
      <c r="G371" s="237"/>
      <c r="H371" s="240">
        <v>1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AT371" s="246" t="s">
        <v>205</v>
      </c>
      <c r="AU371" s="246" t="s">
        <v>91</v>
      </c>
      <c r="AV371" s="14" t="s">
        <v>91</v>
      </c>
      <c r="AW371" s="14" t="s">
        <v>34</v>
      </c>
      <c r="AX371" s="14" t="s">
        <v>89</v>
      </c>
      <c r="AY371" s="246" t="s">
        <v>197</v>
      </c>
    </row>
    <row r="372" spans="1:65" s="2" customFormat="1" ht="24.2" customHeight="1" x14ac:dyDescent="0.2">
      <c r="A372" s="36"/>
      <c r="B372" s="37"/>
      <c r="C372" s="212" t="s">
        <v>611</v>
      </c>
      <c r="D372" s="212" t="s">
        <v>199</v>
      </c>
      <c r="E372" s="213" t="s">
        <v>612</v>
      </c>
      <c r="F372" s="214" t="s">
        <v>613</v>
      </c>
      <c r="G372" s="215" t="s">
        <v>597</v>
      </c>
      <c r="H372" s="216">
        <v>696.82500000000005</v>
      </c>
      <c r="I372" s="217"/>
      <c r="J372" s="218">
        <f>ROUND(I372*H372,2)</f>
        <v>0</v>
      </c>
      <c r="K372" s="219"/>
      <c r="L372" s="39"/>
      <c r="M372" s="220" t="s">
        <v>1</v>
      </c>
      <c r="N372" s="221" t="s">
        <v>46</v>
      </c>
      <c r="O372" s="73"/>
      <c r="P372" s="222">
        <f>O372*H372</f>
        <v>0</v>
      </c>
      <c r="Q372" s="222">
        <v>1E-3</v>
      </c>
      <c r="R372" s="222">
        <f>Q372*H372</f>
        <v>0.69682500000000003</v>
      </c>
      <c r="S372" s="222">
        <v>0</v>
      </c>
      <c r="T372" s="223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24" t="s">
        <v>302</v>
      </c>
      <c r="AT372" s="224" t="s">
        <v>199</v>
      </c>
      <c r="AU372" s="224" t="s">
        <v>91</v>
      </c>
      <c r="AY372" s="18" t="s">
        <v>197</v>
      </c>
      <c r="BE372" s="116">
        <f>IF(N372="základní",J372,0)</f>
        <v>0</v>
      </c>
      <c r="BF372" s="116">
        <f>IF(N372="snížená",J372,0)</f>
        <v>0</v>
      </c>
      <c r="BG372" s="116">
        <f>IF(N372="zákl. přenesená",J372,0)</f>
        <v>0</v>
      </c>
      <c r="BH372" s="116">
        <f>IF(N372="sníž. přenesená",J372,0)</f>
        <v>0</v>
      </c>
      <c r="BI372" s="116">
        <f>IF(N372="nulová",J372,0)</f>
        <v>0</v>
      </c>
      <c r="BJ372" s="18" t="s">
        <v>89</v>
      </c>
      <c r="BK372" s="116">
        <f>ROUND(I372*H372,2)</f>
        <v>0</v>
      </c>
      <c r="BL372" s="18" t="s">
        <v>302</v>
      </c>
      <c r="BM372" s="224" t="s">
        <v>614</v>
      </c>
    </row>
    <row r="373" spans="1:65" s="13" customFormat="1" x14ac:dyDescent="0.2">
      <c r="B373" s="225"/>
      <c r="C373" s="226"/>
      <c r="D373" s="227" t="s">
        <v>205</v>
      </c>
      <c r="E373" s="228" t="s">
        <v>1</v>
      </c>
      <c r="F373" s="229" t="s">
        <v>615</v>
      </c>
      <c r="G373" s="226"/>
      <c r="H373" s="228" t="s">
        <v>1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AT373" s="235" t="s">
        <v>205</v>
      </c>
      <c r="AU373" s="235" t="s">
        <v>91</v>
      </c>
      <c r="AV373" s="13" t="s">
        <v>89</v>
      </c>
      <c r="AW373" s="13" t="s">
        <v>34</v>
      </c>
      <c r="AX373" s="13" t="s">
        <v>81</v>
      </c>
      <c r="AY373" s="235" t="s">
        <v>197</v>
      </c>
    </row>
    <row r="374" spans="1:65" s="14" customFormat="1" x14ac:dyDescent="0.2">
      <c r="B374" s="236"/>
      <c r="C374" s="237"/>
      <c r="D374" s="227" t="s">
        <v>205</v>
      </c>
      <c r="E374" s="238" t="s">
        <v>1</v>
      </c>
      <c r="F374" s="239" t="s">
        <v>616</v>
      </c>
      <c r="G374" s="237"/>
      <c r="H374" s="240">
        <v>414.45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AT374" s="246" t="s">
        <v>205</v>
      </c>
      <c r="AU374" s="246" t="s">
        <v>91</v>
      </c>
      <c r="AV374" s="14" t="s">
        <v>91</v>
      </c>
      <c r="AW374" s="14" t="s">
        <v>34</v>
      </c>
      <c r="AX374" s="14" t="s">
        <v>81</v>
      </c>
      <c r="AY374" s="246" t="s">
        <v>197</v>
      </c>
    </row>
    <row r="375" spans="1:65" s="14" customFormat="1" x14ac:dyDescent="0.2">
      <c r="B375" s="236"/>
      <c r="C375" s="237"/>
      <c r="D375" s="227" t="s">
        <v>205</v>
      </c>
      <c r="E375" s="238" t="s">
        <v>1</v>
      </c>
      <c r="F375" s="239" t="s">
        <v>617</v>
      </c>
      <c r="G375" s="237"/>
      <c r="H375" s="240">
        <v>282.375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AT375" s="246" t="s">
        <v>205</v>
      </c>
      <c r="AU375" s="246" t="s">
        <v>91</v>
      </c>
      <c r="AV375" s="14" t="s">
        <v>91</v>
      </c>
      <c r="AW375" s="14" t="s">
        <v>34</v>
      </c>
      <c r="AX375" s="14" t="s">
        <v>81</v>
      </c>
      <c r="AY375" s="246" t="s">
        <v>197</v>
      </c>
    </row>
    <row r="376" spans="1:65" s="16" customFormat="1" x14ac:dyDescent="0.2">
      <c r="B376" s="258"/>
      <c r="C376" s="259"/>
      <c r="D376" s="227" t="s">
        <v>205</v>
      </c>
      <c r="E376" s="260" t="s">
        <v>1</v>
      </c>
      <c r="F376" s="261" t="s">
        <v>240</v>
      </c>
      <c r="G376" s="259"/>
      <c r="H376" s="262">
        <v>696.82500000000005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AT376" s="268" t="s">
        <v>205</v>
      </c>
      <c r="AU376" s="268" t="s">
        <v>91</v>
      </c>
      <c r="AV376" s="16" t="s">
        <v>203</v>
      </c>
      <c r="AW376" s="16" t="s">
        <v>34</v>
      </c>
      <c r="AX376" s="16" t="s">
        <v>89</v>
      </c>
      <c r="AY376" s="268" t="s">
        <v>197</v>
      </c>
    </row>
    <row r="377" spans="1:65" s="2" customFormat="1" ht="24.2" customHeight="1" x14ac:dyDescent="0.2">
      <c r="A377" s="36"/>
      <c r="B377" s="37"/>
      <c r="C377" s="212" t="s">
        <v>618</v>
      </c>
      <c r="D377" s="212" t="s">
        <v>199</v>
      </c>
      <c r="E377" s="213" t="s">
        <v>619</v>
      </c>
      <c r="F377" s="214" t="s">
        <v>620</v>
      </c>
      <c r="G377" s="215" t="s">
        <v>288</v>
      </c>
      <c r="H377" s="216">
        <v>2.2850000000000001</v>
      </c>
      <c r="I377" s="217"/>
      <c r="J377" s="218">
        <f>ROUND(I377*H377,2)</f>
        <v>0</v>
      </c>
      <c r="K377" s="219"/>
      <c r="L377" s="39"/>
      <c r="M377" s="220" t="s">
        <v>1</v>
      </c>
      <c r="N377" s="221" t="s">
        <v>46</v>
      </c>
      <c r="O377" s="73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24" t="s">
        <v>302</v>
      </c>
      <c r="AT377" s="224" t="s">
        <v>199</v>
      </c>
      <c r="AU377" s="224" t="s">
        <v>91</v>
      </c>
      <c r="AY377" s="18" t="s">
        <v>197</v>
      </c>
      <c r="BE377" s="116">
        <f>IF(N377="základní",J377,0)</f>
        <v>0</v>
      </c>
      <c r="BF377" s="116">
        <f>IF(N377="snížená",J377,0)</f>
        <v>0</v>
      </c>
      <c r="BG377" s="116">
        <f>IF(N377="zákl. přenesená",J377,0)</f>
        <v>0</v>
      </c>
      <c r="BH377" s="116">
        <f>IF(N377="sníž. přenesená",J377,0)</f>
        <v>0</v>
      </c>
      <c r="BI377" s="116">
        <f>IF(N377="nulová",J377,0)</f>
        <v>0</v>
      </c>
      <c r="BJ377" s="18" t="s">
        <v>89</v>
      </c>
      <c r="BK377" s="116">
        <f>ROUND(I377*H377,2)</f>
        <v>0</v>
      </c>
      <c r="BL377" s="18" t="s">
        <v>302</v>
      </c>
      <c r="BM377" s="224" t="s">
        <v>621</v>
      </c>
    </row>
    <row r="378" spans="1:65" s="2" customFormat="1" ht="24.2" customHeight="1" x14ac:dyDescent="0.2">
      <c r="A378" s="36"/>
      <c r="B378" s="37"/>
      <c r="C378" s="212" t="s">
        <v>622</v>
      </c>
      <c r="D378" s="212" t="s">
        <v>199</v>
      </c>
      <c r="E378" s="213" t="s">
        <v>623</v>
      </c>
      <c r="F378" s="214" t="s">
        <v>624</v>
      </c>
      <c r="G378" s="215" t="s">
        <v>288</v>
      </c>
      <c r="H378" s="216">
        <v>2.2850000000000001</v>
      </c>
      <c r="I378" s="217"/>
      <c r="J378" s="218">
        <f>ROUND(I378*H378,2)</f>
        <v>0</v>
      </c>
      <c r="K378" s="219"/>
      <c r="L378" s="39"/>
      <c r="M378" s="220" t="s">
        <v>1</v>
      </c>
      <c r="N378" s="221" t="s">
        <v>46</v>
      </c>
      <c r="O378" s="73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24" t="s">
        <v>302</v>
      </c>
      <c r="AT378" s="224" t="s">
        <v>199</v>
      </c>
      <c r="AU378" s="224" t="s">
        <v>91</v>
      </c>
      <c r="AY378" s="18" t="s">
        <v>197</v>
      </c>
      <c r="BE378" s="116">
        <f>IF(N378="základní",J378,0)</f>
        <v>0</v>
      </c>
      <c r="BF378" s="116">
        <f>IF(N378="snížená",J378,0)</f>
        <v>0</v>
      </c>
      <c r="BG378" s="116">
        <f>IF(N378="zákl. přenesená",J378,0)</f>
        <v>0</v>
      </c>
      <c r="BH378" s="116">
        <f>IF(N378="sníž. přenesená",J378,0)</f>
        <v>0</v>
      </c>
      <c r="BI378" s="116">
        <f>IF(N378="nulová",J378,0)</f>
        <v>0</v>
      </c>
      <c r="BJ378" s="18" t="s">
        <v>89</v>
      </c>
      <c r="BK378" s="116">
        <f>ROUND(I378*H378,2)</f>
        <v>0</v>
      </c>
      <c r="BL378" s="18" t="s">
        <v>302</v>
      </c>
      <c r="BM378" s="224" t="s">
        <v>625</v>
      </c>
    </row>
    <row r="379" spans="1:65" s="12" customFormat="1" ht="22.9" customHeight="1" x14ac:dyDescent="0.2">
      <c r="B379" s="196"/>
      <c r="C379" s="197"/>
      <c r="D379" s="198" t="s">
        <v>80</v>
      </c>
      <c r="E379" s="210" t="s">
        <v>626</v>
      </c>
      <c r="F379" s="210" t="s">
        <v>627</v>
      </c>
      <c r="G379" s="197"/>
      <c r="H379" s="197"/>
      <c r="I379" s="200"/>
      <c r="J379" s="211">
        <f>BK379</f>
        <v>0</v>
      </c>
      <c r="K379" s="197"/>
      <c r="L379" s="202"/>
      <c r="M379" s="203"/>
      <c r="N379" s="204"/>
      <c r="O379" s="204"/>
      <c r="P379" s="205">
        <f>SUM(P380:P388)</f>
        <v>0</v>
      </c>
      <c r="Q379" s="204"/>
      <c r="R379" s="205">
        <f>SUM(R380:R388)</f>
        <v>0.55623599999999995</v>
      </c>
      <c r="S379" s="204"/>
      <c r="T379" s="206">
        <f>SUM(T380:T388)</f>
        <v>0</v>
      </c>
      <c r="AR379" s="207" t="s">
        <v>91</v>
      </c>
      <c r="AT379" s="208" t="s">
        <v>80</v>
      </c>
      <c r="AU379" s="208" t="s">
        <v>89</v>
      </c>
      <c r="AY379" s="207" t="s">
        <v>197</v>
      </c>
      <c r="BK379" s="209">
        <f>SUM(BK380:BK388)</f>
        <v>0</v>
      </c>
    </row>
    <row r="380" spans="1:65" s="2" customFormat="1" ht="14.45" customHeight="1" x14ac:dyDescent="0.2">
      <c r="A380" s="36"/>
      <c r="B380" s="37"/>
      <c r="C380" s="212" t="s">
        <v>628</v>
      </c>
      <c r="D380" s="212" t="s">
        <v>199</v>
      </c>
      <c r="E380" s="213" t="s">
        <v>629</v>
      </c>
      <c r="F380" s="214" t="s">
        <v>630</v>
      </c>
      <c r="G380" s="215" t="s">
        <v>109</v>
      </c>
      <c r="H380" s="216">
        <v>1236.08</v>
      </c>
      <c r="I380" s="217"/>
      <c r="J380" s="218">
        <f>ROUND(I380*H380,2)</f>
        <v>0</v>
      </c>
      <c r="K380" s="219"/>
      <c r="L380" s="39"/>
      <c r="M380" s="220" t="s">
        <v>1</v>
      </c>
      <c r="N380" s="221" t="s">
        <v>46</v>
      </c>
      <c r="O380" s="73"/>
      <c r="P380" s="222">
        <f>O380*H380</f>
        <v>0</v>
      </c>
      <c r="Q380" s="222">
        <v>6.9999999999999994E-5</v>
      </c>
      <c r="R380" s="222">
        <f>Q380*H380</f>
        <v>8.6525599999999994E-2</v>
      </c>
      <c r="S380" s="222">
        <v>0</v>
      </c>
      <c r="T380" s="223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24" t="s">
        <v>302</v>
      </c>
      <c r="AT380" s="224" t="s">
        <v>199</v>
      </c>
      <c r="AU380" s="224" t="s">
        <v>91</v>
      </c>
      <c r="AY380" s="18" t="s">
        <v>197</v>
      </c>
      <c r="BE380" s="116">
        <f>IF(N380="základní",J380,0)</f>
        <v>0</v>
      </c>
      <c r="BF380" s="116">
        <f>IF(N380="snížená",J380,0)</f>
        <v>0</v>
      </c>
      <c r="BG380" s="116">
        <f>IF(N380="zákl. přenesená",J380,0)</f>
        <v>0</v>
      </c>
      <c r="BH380" s="116">
        <f>IF(N380="sníž. přenesená",J380,0)</f>
        <v>0</v>
      </c>
      <c r="BI380" s="116">
        <f>IF(N380="nulová",J380,0)</f>
        <v>0</v>
      </c>
      <c r="BJ380" s="18" t="s">
        <v>89</v>
      </c>
      <c r="BK380" s="116">
        <f>ROUND(I380*H380,2)</f>
        <v>0</v>
      </c>
      <c r="BL380" s="18" t="s">
        <v>302</v>
      </c>
      <c r="BM380" s="224" t="s">
        <v>631</v>
      </c>
    </row>
    <row r="381" spans="1:65" s="13" customFormat="1" x14ac:dyDescent="0.2">
      <c r="B381" s="225"/>
      <c r="C381" s="226"/>
      <c r="D381" s="227" t="s">
        <v>205</v>
      </c>
      <c r="E381" s="228" t="s">
        <v>1</v>
      </c>
      <c r="F381" s="229" t="s">
        <v>632</v>
      </c>
      <c r="G381" s="226"/>
      <c r="H381" s="228" t="s">
        <v>1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AT381" s="235" t="s">
        <v>205</v>
      </c>
      <c r="AU381" s="235" t="s">
        <v>91</v>
      </c>
      <c r="AV381" s="13" t="s">
        <v>89</v>
      </c>
      <c r="AW381" s="13" t="s">
        <v>34</v>
      </c>
      <c r="AX381" s="13" t="s">
        <v>81</v>
      </c>
      <c r="AY381" s="235" t="s">
        <v>197</v>
      </c>
    </row>
    <row r="382" spans="1:65" s="14" customFormat="1" x14ac:dyDescent="0.2">
      <c r="B382" s="236"/>
      <c r="C382" s="237"/>
      <c r="D382" s="227" t="s">
        <v>205</v>
      </c>
      <c r="E382" s="238" t="s">
        <v>1</v>
      </c>
      <c r="F382" s="239" t="s">
        <v>633</v>
      </c>
      <c r="G382" s="237"/>
      <c r="H382" s="240">
        <v>1232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AT382" s="246" t="s">
        <v>205</v>
      </c>
      <c r="AU382" s="246" t="s">
        <v>91</v>
      </c>
      <c r="AV382" s="14" t="s">
        <v>91</v>
      </c>
      <c r="AW382" s="14" t="s">
        <v>34</v>
      </c>
      <c r="AX382" s="14" t="s">
        <v>81</v>
      </c>
      <c r="AY382" s="246" t="s">
        <v>197</v>
      </c>
    </row>
    <row r="383" spans="1:65" s="14" customFormat="1" x14ac:dyDescent="0.2">
      <c r="B383" s="236"/>
      <c r="C383" s="237"/>
      <c r="D383" s="227" t="s">
        <v>205</v>
      </c>
      <c r="E383" s="238" t="s">
        <v>1</v>
      </c>
      <c r="F383" s="239" t="s">
        <v>634</v>
      </c>
      <c r="G383" s="237"/>
      <c r="H383" s="240">
        <v>4.08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AT383" s="246" t="s">
        <v>205</v>
      </c>
      <c r="AU383" s="246" t="s">
        <v>91</v>
      </c>
      <c r="AV383" s="14" t="s">
        <v>91</v>
      </c>
      <c r="AW383" s="14" t="s">
        <v>34</v>
      </c>
      <c r="AX383" s="14" t="s">
        <v>81</v>
      </c>
      <c r="AY383" s="246" t="s">
        <v>197</v>
      </c>
    </row>
    <row r="384" spans="1:65" s="16" customFormat="1" x14ac:dyDescent="0.2">
      <c r="B384" s="258"/>
      <c r="C384" s="259"/>
      <c r="D384" s="227" t="s">
        <v>205</v>
      </c>
      <c r="E384" s="260" t="s">
        <v>130</v>
      </c>
      <c r="F384" s="261" t="s">
        <v>240</v>
      </c>
      <c r="G384" s="259"/>
      <c r="H384" s="262">
        <v>1236.08</v>
      </c>
      <c r="I384" s="263"/>
      <c r="J384" s="259"/>
      <c r="K384" s="259"/>
      <c r="L384" s="264"/>
      <c r="M384" s="265"/>
      <c r="N384" s="266"/>
      <c r="O384" s="266"/>
      <c r="P384" s="266"/>
      <c r="Q384" s="266"/>
      <c r="R384" s="266"/>
      <c r="S384" s="266"/>
      <c r="T384" s="267"/>
      <c r="AT384" s="268" t="s">
        <v>205</v>
      </c>
      <c r="AU384" s="268" t="s">
        <v>91</v>
      </c>
      <c r="AV384" s="16" t="s">
        <v>203</v>
      </c>
      <c r="AW384" s="16" t="s">
        <v>34</v>
      </c>
      <c r="AX384" s="16" t="s">
        <v>89</v>
      </c>
      <c r="AY384" s="268" t="s">
        <v>197</v>
      </c>
    </row>
    <row r="385" spans="1:65" s="2" customFormat="1" ht="24.2" customHeight="1" x14ac:dyDescent="0.2">
      <c r="A385" s="36"/>
      <c r="B385" s="37"/>
      <c r="C385" s="212" t="s">
        <v>635</v>
      </c>
      <c r="D385" s="212" t="s">
        <v>199</v>
      </c>
      <c r="E385" s="213" t="s">
        <v>636</v>
      </c>
      <c r="F385" s="214" t="s">
        <v>637</v>
      </c>
      <c r="G385" s="215" t="s">
        <v>109</v>
      </c>
      <c r="H385" s="216">
        <v>1236.08</v>
      </c>
      <c r="I385" s="217"/>
      <c r="J385" s="218">
        <f>ROUND(I385*H385,2)</f>
        <v>0</v>
      </c>
      <c r="K385" s="219"/>
      <c r="L385" s="39"/>
      <c r="M385" s="220" t="s">
        <v>1</v>
      </c>
      <c r="N385" s="221" t="s">
        <v>46</v>
      </c>
      <c r="O385" s="73"/>
      <c r="P385" s="222">
        <f>O385*H385</f>
        <v>0</v>
      </c>
      <c r="Q385" s="222">
        <v>1.3999999999999999E-4</v>
      </c>
      <c r="R385" s="222">
        <f>Q385*H385</f>
        <v>0.17305119999999999</v>
      </c>
      <c r="S385" s="222">
        <v>0</v>
      </c>
      <c r="T385" s="223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24" t="s">
        <v>302</v>
      </c>
      <c r="AT385" s="224" t="s">
        <v>199</v>
      </c>
      <c r="AU385" s="224" t="s">
        <v>91</v>
      </c>
      <c r="AY385" s="18" t="s">
        <v>197</v>
      </c>
      <c r="BE385" s="116">
        <f>IF(N385="základní",J385,0)</f>
        <v>0</v>
      </c>
      <c r="BF385" s="116">
        <f>IF(N385="snížená",J385,0)</f>
        <v>0</v>
      </c>
      <c r="BG385" s="116">
        <f>IF(N385="zákl. přenesená",J385,0)</f>
        <v>0</v>
      </c>
      <c r="BH385" s="116">
        <f>IF(N385="sníž. přenesená",J385,0)</f>
        <v>0</v>
      </c>
      <c r="BI385" s="116">
        <f>IF(N385="nulová",J385,0)</f>
        <v>0</v>
      </c>
      <c r="BJ385" s="18" t="s">
        <v>89</v>
      </c>
      <c r="BK385" s="116">
        <f>ROUND(I385*H385,2)</f>
        <v>0</v>
      </c>
      <c r="BL385" s="18" t="s">
        <v>302</v>
      </c>
      <c r="BM385" s="224" t="s">
        <v>638</v>
      </c>
    </row>
    <row r="386" spans="1:65" s="14" customFormat="1" x14ac:dyDescent="0.2">
      <c r="B386" s="236"/>
      <c r="C386" s="237"/>
      <c r="D386" s="227" t="s">
        <v>205</v>
      </c>
      <c r="E386" s="238" t="s">
        <v>1</v>
      </c>
      <c r="F386" s="239" t="s">
        <v>130</v>
      </c>
      <c r="G386" s="237"/>
      <c r="H386" s="240">
        <v>1236.08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AT386" s="246" t="s">
        <v>205</v>
      </c>
      <c r="AU386" s="246" t="s">
        <v>91</v>
      </c>
      <c r="AV386" s="14" t="s">
        <v>91</v>
      </c>
      <c r="AW386" s="14" t="s">
        <v>34</v>
      </c>
      <c r="AX386" s="14" t="s">
        <v>89</v>
      </c>
      <c r="AY386" s="246" t="s">
        <v>197</v>
      </c>
    </row>
    <row r="387" spans="1:65" s="2" customFormat="1" ht="24.2" customHeight="1" x14ac:dyDescent="0.2">
      <c r="A387" s="36"/>
      <c r="B387" s="37"/>
      <c r="C387" s="212" t="s">
        <v>639</v>
      </c>
      <c r="D387" s="212" t="s">
        <v>199</v>
      </c>
      <c r="E387" s="213" t="s">
        <v>640</v>
      </c>
      <c r="F387" s="214" t="s">
        <v>641</v>
      </c>
      <c r="G387" s="215" t="s">
        <v>109</v>
      </c>
      <c r="H387" s="216">
        <v>2472.16</v>
      </c>
      <c r="I387" s="217"/>
      <c r="J387" s="218">
        <f>ROUND(I387*H387,2)</f>
        <v>0</v>
      </c>
      <c r="K387" s="219"/>
      <c r="L387" s="39"/>
      <c r="M387" s="220" t="s">
        <v>1</v>
      </c>
      <c r="N387" s="221" t="s">
        <v>46</v>
      </c>
      <c r="O387" s="73"/>
      <c r="P387" s="222">
        <f>O387*H387</f>
        <v>0</v>
      </c>
      <c r="Q387" s="222">
        <v>1.2E-4</v>
      </c>
      <c r="R387" s="222">
        <f>Q387*H387</f>
        <v>0.29665920000000001</v>
      </c>
      <c r="S387" s="222">
        <v>0</v>
      </c>
      <c r="T387" s="223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24" t="s">
        <v>302</v>
      </c>
      <c r="AT387" s="224" t="s">
        <v>199</v>
      </c>
      <c r="AU387" s="224" t="s">
        <v>91</v>
      </c>
      <c r="AY387" s="18" t="s">
        <v>197</v>
      </c>
      <c r="BE387" s="116">
        <f>IF(N387="základní",J387,0)</f>
        <v>0</v>
      </c>
      <c r="BF387" s="116">
        <f>IF(N387="snížená",J387,0)</f>
        <v>0</v>
      </c>
      <c r="BG387" s="116">
        <f>IF(N387="zákl. přenesená",J387,0)</f>
        <v>0</v>
      </c>
      <c r="BH387" s="116">
        <f>IF(N387="sníž. přenesená",J387,0)</f>
        <v>0</v>
      </c>
      <c r="BI387" s="116">
        <f>IF(N387="nulová",J387,0)</f>
        <v>0</v>
      </c>
      <c r="BJ387" s="18" t="s">
        <v>89</v>
      </c>
      <c r="BK387" s="116">
        <f>ROUND(I387*H387,2)</f>
        <v>0</v>
      </c>
      <c r="BL387" s="18" t="s">
        <v>302</v>
      </c>
      <c r="BM387" s="224" t="s">
        <v>642</v>
      </c>
    </row>
    <row r="388" spans="1:65" s="14" customFormat="1" x14ac:dyDescent="0.2">
      <c r="B388" s="236"/>
      <c r="C388" s="237"/>
      <c r="D388" s="227" t="s">
        <v>205</v>
      </c>
      <c r="E388" s="238" t="s">
        <v>1</v>
      </c>
      <c r="F388" s="239" t="s">
        <v>643</v>
      </c>
      <c r="G388" s="237"/>
      <c r="H388" s="240">
        <v>2472.16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AT388" s="246" t="s">
        <v>205</v>
      </c>
      <c r="AU388" s="246" t="s">
        <v>91</v>
      </c>
      <c r="AV388" s="14" t="s">
        <v>91</v>
      </c>
      <c r="AW388" s="14" t="s">
        <v>34</v>
      </c>
      <c r="AX388" s="14" t="s">
        <v>89</v>
      </c>
      <c r="AY388" s="246" t="s">
        <v>197</v>
      </c>
    </row>
    <row r="389" spans="1:65" s="12" customFormat="1" ht="25.9" customHeight="1" x14ac:dyDescent="0.2">
      <c r="B389" s="196"/>
      <c r="C389" s="197"/>
      <c r="D389" s="198" t="s">
        <v>80</v>
      </c>
      <c r="E389" s="199" t="s">
        <v>175</v>
      </c>
      <c r="F389" s="199" t="s">
        <v>644</v>
      </c>
      <c r="G389" s="197"/>
      <c r="H389" s="197"/>
      <c r="I389" s="200"/>
      <c r="J389" s="201">
        <f>BK389</f>
        <v>0</v>
      </c>
      <c r="K389" s="197"/>
      <c r="L389" s="202"/>
      <c r="M389" s="203"/>
      <c r="N389" s="204"/>
      <c r="O389" s="204"/>
      <c r="P389" s="205">
        <f>P390+P392</f>
        <v>0</v>
      </c>
      <c r="Q389" s="204"/>
      <c r="R389" s="205">
        <f>R390+R392</f>
        <v>0</v>
      </c>
      <c r="S389" s="204"/>
      <c r="T389" s="206">
        <f>T390+T392</f>
        <v>0</v>
      </c>
      <c r="AR389" s="207" t="s">
        <v>242</v>
      </c>
      <c r="AT389" s="208" t="s">
        <v>80</v>
      </c>
      <c r="AU389" s="208" t="s">
        <v>81</v>
      </c>
      <c r="AY389" s="207" t="s">
        <v>197</v>
      </c>
      <c r="BK389" s="209">
        <f>BK390+BK392</f>
        <v>0</v>
      </c>
    </row>
    <row r="390" spans="1:65" s="12" customFormat="1" ht="22.9" customHeight="1" x14ac:dyDescent="0.2">
      <c r="B390" s="196"/>
      <c r="C390" s="197"/>
      <c r="D390" s="198" t="s">
        <v>80</v>
      </c>
      <c r="E390" s="210" t="s">
        <v>645</v>
      </c>
      <c r="F390" s="210" t="s">
        <v>646</v>
      </c>
      <c r="G390" s="197"/>
      <c r="H390" s="197"/>
      <c r="I390" s="200"/>
      <c r="J390" s="211">
        <f>BK390</f>
        <v>0</v>
      </c>
      <c r="K390" s="197"/>
      <c r="L390" s="202"/>
      <c r="M390" s="203"/>
      <c r="N390" s="204"/>
      <c r="O390" s="204"/>
      <c r="P390" s="205">
        <f>P391</f>
        <v>0</v>
      </c>
      <c r="Q390" s="204"/>
      <c r="R390" s="205">
        <f>R391</f>
        <v>0</v>
      </c>
      <c r="S390" s="204"/>
      <c r="T390" s="206">
        <f>T391</f>
        <v>0</v>
      </c>
      <c r="AR390" s="207" t="s">
        <v>242</v>
      </c>
      <c r="AT390" s="208" t="s">
        <v>80</v>
      </c>
      <c r="AU390" s="208" t="s">
        <v>89</v>
      </c>
      <c r="AY390" s="207" t="s">
        <v>197</v>
      </c>
      <c r="BK390" s="209">
        <f>BK391</f>
        <v>0</v>
      </c>
    </row>
    <row r="391" spans="1:65" s="2" customFormat="1" ht="14.45" customHeight="1" x14ac:dyDescent="0.2">
      <c r="A391" s="36"/>
      <c r="B391" s="37"/>
      <c r="C391" s="212" t="s">
        <v>647</v>
      </c>
      <c r="D391" s="212" t="s">
        <v>199</v>
      </c>
      <c r="E391" s="213" t="s">
        <v>648</v>
      </c>
      <c r="F391" s="214" t="s">
        <v>646</v>
      </c>
      <c r="G391" s="215" t="s">
        <v>649</v>
      </c>
      <c r="H391" s="216">
        <v>1</v>
      </c>
      <c r="I391" s="217"/>
      <c r="J391" s="218">
        <f>ROUND(I391*H391,2)</f>
        <v>0</v>
      </c>
      <c r="K391" s="219"/>
      <c r="L391" s="39"/>
      <c r="M391" s="220" t="s">
        <v>1</v>
      </c>
      <c r="N391" s="221" t="s">
        <v>46</v>
      </c>
      <c r="O391" s="73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24" t="s">
        <v>650</v>
      </c>
      <c r="AT391" s="224" t="s">
        <v>199</v>
      </c>
      <c r="AU391" s="224" t="s">
        <v>91</v>
      </c>
      <c r="AY391" s="18" t="s">
        <v>197</v>
      </c>
      <c r="BE391" s="116">
        <f>IF(N391="základní",J391,0)</f>
        <v>0</v>
      </c>
      <c r="BF391" s="116">
        <f>IF(N391="snížená",J391,0)</f>
        <v>0</v>
      </c>
      <c r="BG391" s="116">
        <f>IF(N391="zákl. přenesená",J391,0)</f>
        <v>0</v>
      </c>
      <c r="BH391" s="116">
        <f>IF(N391="sníž. přenesená",J391,0)</f>
        <v>0</v>
      </c>
      <c r="BI391" s="116">
        <f>IF(N391="nulová",J391,0)</f>
        <v>0</v>
      </c>
      <c r="BJ391" s="18" t="s">
        <v>89</v>
      </c>
      <c r="BK391" s="116">
        <f>ROUND(I391*H391,2)</f>
        <v>0</v>
      </c>
      <c r="BL391" s="18" t="s">
        <v>650</v>
      </c>
      <c r="BM391" s="224" t="s">
        <v>651</v>
      </c>
    </row>
    <row r="392" spans="1:65" s="12" customFormat="1" ht="22.9" customHeight="1" x14ac:dyDescent="0.2">
      <c r="B392" s="196"/>
      <c r="C392" s="197"/>
      <c r="D392" s="198" t="s">
        <v>80</v>
      </c>
      <c r="E392" s="210" t="s">
        <v>652</v>
      </c>
      <c r="F392" s="210" t="s">
        <v>174</v>
      </c>
      <c r="G392" s="197"/>
      <c r="H392" s="197"/>
      <c r="I392" s="200"/>
      <c r="J392" s="211">
        <f>BK392</f>
        <v>0</v>
      </c>
      <c r="K392" s="197"/>
      <c r="L392" s="202"/>
      <c r="M392" s="203"/>
      <c r="N392" s="204"/>
      <c r="O392" s="204"/>
      <c r="P392" s="205">
        <f>P393</f>
        <v>0</v>
      </c>
      <c r="Q392" s="204"/>
      <c r="R392" s="205">
        <f>R393</f>
        <v>0</v>
      </c>
      <c r="S392" s="204"/>
      <c r="T392" s="206">
        <f>T393</f>
        <v>0</v>
      </c>
      <c r="AR392" s="207" t="s">
        <v>242</v>
      </c>
      <c r="AT392" s="208" t="s">
        <v>80</v>
      </c>
      <c r="AU392" s="208" t="s">
        <v>89</v>
      </c>
      <c r="AY392" s="207" t="s">
        <v>197</v>
      </c>
      <c r="BK392" s="209">
        <f>BK393</f>
        <v>0</v>
      </c>
    </row>
    <row r="393" spans="1:65" s="2" customFormat="1" ht="14.45" customHeight="1" x14ac:dyDescent="0.2">
      <c r="A393" s="36"/>
      <c r="B393" s="37"/>
      <c r="C393" s="212" t="s">
        <v>653</v>
      </c>
      <c r="D393" s="212" t="s">
        <v>199</v>
      </c>
      <c r="E393" s="213" t="s">
        <v>654</v>
      </c>
      <c r="F393" s="214" t="s">
        <v>174</v>
      </c>
      <c r="G393" s="215" t="s">
        <v>649</v>
      </c>
      <c r="H393" s="216">
        <v>1</v>
      </c>
      <c r="I393" s="217"/>
      <c r="J393" s="218">
        <f>ROUND(I393*H393,2)</f>
        <v>0</v>
      </c>
      <c r="K393" s="219"/>
      <c r="L393" s="39"/>
      <c r="M393" s="280" t="s">
        <v>1</v>
      </c>
      <c r="N393" s="281" t="s">
        <v>46</v>
      </c>
      <c r="O393" s="282"/>
      <c r="P393" s="283">
        <f>O393*H393</f>
        <v>0</v>
      </c>
      <c r="Q393" s="283">
        <v>0</v>
      </c>
      <c r="R393" s="283">
        <f>Q393*H393</f>
        <v>0</v>
      </c>
      <c r="S393" s="283">
        <v>0</v>
      </c>
      <c r="T393" s="284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224" t="s">
        <v>650</v>
      </c>
      <c r="AT393" s="224" t="s">
        <v>199</v>
      </c>
      <c r="AU393" s="224" t="s">
        <v>91</v>
      </c>
      <c r="AY393" s="18" t="s">
        <v>197</v>
      </c>
      <c r="BE393" s="116">
        <f>IF(N393="základní",J393,0)</f>
        <v>0</v>
      </c>
      <c r="BF393" s="116">
        <f>IF(N393="snížená",J393,0)</f>
        <v>0</v>
      </c>
      <c r="BG393" s="116">
        <f>IF(N393="zákl. přenesená",J393,0)</f>
        <v>0</v>
      </c>
      <c r="BH393" s="116">
        <f>IF(N393="sníž. přenesená",J393,0)</f>
        <v>0</v>
      </c>
      <c r="BI393" s="116">
        <f>IF(N393="nulová",J393,0)</f>
        <v>0</v>
      </c>
      <c r="BJ393" s="18" t="s">
        <v>89</v>
      </c>
      <c r="BK393" s="116">
        <f>ROUND(I393*H393,2)</f>
        <v>0</v>
      </c>
      <c r="BL393" s="18" t="s">
        <v>650</v>
      </c>
      <c r="BM393" s="224" t="s">
        <v>655</v>
      </c>
    </row>
    <row r="394" spans="1:65" s="2" customFormat="1" ht="6.95" customHeight="1" x14ac:dyDescent="0.2">
      <c r="A394" s="36"/>
      <c r="B394" s="56"/>
      <c r="C394" s="57"/>
      <c r="D394" s="57"/>
      <c r="E394" s="57"/>
      <c r="F394" s="57"/>
      <c r="G394" s="57"/>
      <c r="H394" s="57"/>
      <c r="I394" s="57"/>
      <c r="J394" s="57"/>
      <c r="K394" s="57"/>
      <c r="L394" s="39"/>
      <c r="M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</row>
  </sheetData>
  <sheetProtection password="CC35" sheet="1" objects="1" scenarios="1" formatColumns="0" formatRows="0" autoFilter="0"/>
  <autoFilter ref="C144:K393"/>
  <mergeCells count="14">
    <mergeCell ref="D123:F123"/>
    <mergeCell ref="E135:H135"/>
    <mergeCell ref="E137:H137"/>
    <mergeCell ref="L2:V2"/>
    <mergeCell ref="E87:H87"/>
    <mergeCell ref="D119:F119"/>
    <mergeCell ref="D120:F120"/>
    <mergeCell ref="D121:F121"/>
    <mergeCell ref="D122:F12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1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8" t="s">
        <v>94</v>
      </c>
      <c r="AZ2" s="123" t="s">
        <v>656</v>
      </c>
      <c r="BA2" s="123" t="s">
        <v>657</v>
      </c>
      <c r="BB2" s="123" t="s">
        <v>109</v>
      </c>
      <c r="BC2" s="123" t="s">
        <v>7</v>
      </c>
      <c r="BD2" s="123" t="s">
        <v>91</v>
      </c>
    </row>
    <row r="3" spans="1:56" s="1" customFormat="1" ht="6.95" customHeight="1" x14ac:dyDescent="0.2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91</v>
      </c>
      <c r="AZ3" s="123" t="s">
        <v>658</v>
      </c>
      <c r="BA3" s="123" t="s">
        <v>659</v>
      </c>
      <c r="BB3" s="123" t="s">
        <v>109</v>
      </c>
      <c r="BC3" s="123" t="s">
        <v>433</v>
      </c>
      <c r="BD3" s="123" t="s">
        <v>91</v>
      </c>
    </row>
    <row r="4" spans="1:56" s="1" customFormat="1" ht="24.95" customHeight="1" x14ac:dyDescent="0.2">
      <c r="B4" s="21"/>
      <c r="D4" s="126" t="s">
        <v>111</v>
      </c>
      <c r="L4" s="21"/>
      <c r="M4" s="127" t="s">
        <v>10</v>
      </c>
      <c r="AT4" s="18" t="s">
        <v>4</v>
      </c>
      <c r="AZ4" s="123" t="s">
        <v>660</v>
      </c>
      <c r="BA4" s="123" t="s">
        <v>661</v>
      </c>
      <c r="BB4" s="123" t="s">
        <v>123</v>
      </c>
      <c r="BC4" s="123" t="s">
        <v>662</v>
      </c>
      <c r="BD4" s="123" t="s">
        <v>91</v>
      </c>
    </row>
    <row r="5" spans="1:56" s="1" customFormat="1" ht="6.95" customHeight="1" x14ac:dyDescent="0.2">
      <c r="B5" s="21"/>
      <c r="L5" s="21"/>
      <c r="AZ5" s="123" t="s">
        <v>663</v>
      </c>
      <c r="BA5" s="123" t="s">
        <v>664</v>
      </c>
      <c r="BB5" s="123" t="s">
        <v>123</v>
      </c>
      <c r="BC5" s="123" t="s">
        <v>665</v>
      </c>
      <c r="BD5" s="123" t="s">
        <v>91</v>
      </c>
    </row>
    <row r="6" spans="1:56" s="1" customFormat="1" ht="12" customHeight="1" x14ac:dyDescent="0.2">
      <c r="B6" s="21"/>
      <c r="D6" s="128" t="s">
        <v>16</v>
      </c>
      <c r="L6" s="21"/>
      <c r="AZ6" s="123" t="s">
        <v>666</v>
      </c>
      <c r="BA6" s="123" t="s">
        <v>667</v>
      </c>
      <c r="BB6" s="123" t="s">
        <v>123</v>
      </c>
      <c r="BC6" s="123" t="s">
        <v>668</v>
      </c>
      <c r="BD6" s="123" t="s">
        <v>91</v>
      </c>
    </row>
    <row r="7" spans="1:56" s="1" customFormat="1" ht="26.25" customHeight="1" x14ac:dyDescent="0.2">
      <c r="B7" s="21"/>
      <c r="E7" s="349" t="str">
        <f>'Rekapitulace stavby'!K6</f>
        <v>Nové zelené střechy na objektu ZŠ Gen.Janouška,akumulace dešťové vody</v>
      </c>
      <c r="F7" s="350"/>
      <c r="G7" s="350"/>
      <c r="H7" s="350"/>
      <c r="L7" s="21"/>
      <c r="AZ7" s="123" t="s">
        <v>669</v>
      </c>
      <c r="BA7" s="123" t="s">
        <v>670</v>
      </c>
      <c r="BB7" s="123" t="s">
        <v>105</v>
      </c>
      <c r="BC7" s="123" t="s">
        <v>410</v>
      </c>
      <c r="BD7" s="123" t="s">
        <v>91</v>
      </c>
    </row>
    <row r="8" spans="1:56" s="2" customFormat="1" ht="12" customHeight="1" x14ac:dyDescent="0.2">
      <c r="A8" s="36"/>
      <c r="B8" s="39"/>
      <c r="C8" s="36"/>
      <c r="D8" s="128" t="s">
        <v>125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23" t="s">
        <v>671</v>
      </c>
      <c r="BA8" s="123" t="s">
        <v>672</v>
      </c>
      <c r="BB8" s="123" t="s">
        <v>109</v>
      </c>
      <c r="BC8" s="123" t="s">
        <v>267</v>
      </c>
      <c r="BD8" s="123" t="s">
        <v>91</v>
      </c>
    </row>
    <row r="9" spans="1:56" s="2" customFormat="1" ht="16.5" customHeight="1" x14ac:dyDescent="0.2">
      <c r="A9" s="36"/>
      <c r="B9" s="39"/>
      <c r="C9" s="36"/>
      <c r="D9" s="36"/>
      <c r="E9" s="351" t="s">
        <v>673</v>
      </c>
      <c r="F9" s="352"/>
      <c r="G9" s="352"/>
      <c r="H9" s="352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23" t="s">
        <v>674</v>
      </c>
      <c r="BA9" s="123" t="s">
        <v>675</v>
      </c>
      <c r="BB9" s="123" t="s">
        <v>109</v>
      </c>
      <c r="BC9" s="123" t="s">
        <v>306</v>
      </c>
      <c r="BD9" s="123" t="s">
        <v>91</v>
      </c>
    </row>
    <row r="10" spans="1:56" s="2" customFormat="1" x14ac:dyDescent="0.2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23" t="s">
        <v>676</v>
      </c>
      <c r="BA10" s="123" t="s">
        <v>676</v>
      </c>
      <c r="BB10" s="123" t="s">
        <v>105</v>
      </c>
      <c r="BC10" s="123" t="s">
        <v>677</v>
      </c>
      <c r="BD10" s="123" t="s">
        <v>91</v>
      </c>
    </row>
    <row r="11" spans="1:56" s="2" customFormat="1" ht="12" customHeight="1" x14ac:dyDescent="0.2">
      <c r="A11" s="36"/>
      <c r="B11" s="39"/>
      <c r="C11" s="36"/>
      <c r="D11" s="128" t="s">
        <v>18</v>
      </c>
      <c r="E11" s="36"/>
      <c r="F11" s="129" t="s">
        <v>1</v>
      </c>
      <c r="G11" s="36"/>
      <c r="H11" s="36"/>
      <c r="I11" s="128" t="s">
        <v>19</v>
      </c>
      <c r="J11" s="129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23" t="s">
        <v>678</v>
      </c>
      <c r="BA11" s="123" t="s">
        <v>679</v>
      </c>
      <c r="BB11" s="123" t="s">
        <v>123</v>
      </c>
      <c r="BC11" s="123" t="s">
        <v>653</v>
      </c>
      <c r="BD11" s="123" t="s">
        <v>91</v>
      </c>
    </row>
    <row r="12" spans="1:56" s="2" customFormat="1" ht="12" customHeight="1" x14ac:dyDescent="0.2">
      <c r="A12" s="36"/>
      <c r="B12" s="39"/>
      <c r="C12" s="36"/>
      <c r="D12" s="128" t="s">
        <v>20</v>
      </c>
      <c r="E12" s="36"/>
      <c r="F12" s="129" t="s">
        <v>21</v>
      </c>
      <c r="G12" s="36"/>
      <c r="H12" s="36"/>
      <c r="I12" s="128" t="s">
        <v>22</v>
      </c>
      <c r="J12" s="130" t="str">
        <f>'Rekapitulace stavby'!AN8</f>
        <v>8. 5. 2021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23" t="s">
        <v>680</v>
      </c>
      <c r="BA12" s="123" t="s">
        <v>681</v>
      </c>
      <c r="BB12" s="123" t="s">
        <v>109</v>
      </c>
      <c r="BC12" s="123" t="s">
        <v>682</v>
      </c>
      <c r="BD12" s="123" t="s">
        <v>91</v>
      </c>
    </row>
    <row r="13" spans="1:56" s="2" customFormat="1" ht="10.9" customHeight="1" x14ac:dyDescent="0.2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23" t="s">
        <v>683</v>
      </c>
      <c r="BA13" s="123" t="s">
        <v>684</v>
      </c>
      <c r="BB13" s="123" t="s">
        <v>123</v>
      </c>
      <c r="BC13" s="123" t="s">
        <v>685</v>
      </c>
      <c r="BD13" s="123" t="s">
        <v>121</v>
      </c>
    </row>
    <row r="14" spans="1:56" s="2" customFormat="1" ht="12" customHeight="1" x14ac:dyDescent="0.2">
      <c r="A14" s="36"/>
      <c r="B14" s="39"/>
      <c r="C14" s="36"/>
      <c r="D14" s="128" t="s">
        <v>24</v>
      </c>
      <c r="E14" s="36"/>
      <c r="F14" s="36"/>
      <c r="G14" s="36"/>
      <c r="H14" s="36"/>
      <c r="I14" s="128" t="s">
        <v>25</v>
      </c>
      <c r="J14" s="129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23" t="s">
        <v>686</v>
      </c>
      <c r="BA14" s="123" t="s">
        <v>687</v>
      </c>
      <c r="BB14" s="123" t="s">
        <v>123</v>
      </c>
      <c r="BC14" s="123" t="s">
        <v>688</v>
      </c>
      <c r="BD14" s="123" t="s">
        <v>91</v>
      </c>
    </row>
    <row r="15" spans="1:56" s="2" customFormat="1" ht="18" customHeight="1" x14ac:dyDescent="0.2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23" t="s">
        <v>689</v>
      </c>
      <c r="BA15" s="123" t="s">
        <v>690</v>
      </c>
      <c r="BB15" s="123" t="s">
        <v>123</v>
      </c>
      <c r="BC15" s="123" t="s">
        <v>691</v>
      </c>
      <c r="BD15" s="123" t="s">
        <v>91</v>
      </c>
    </row>
    <row r="16" spans="1:56" s="2" customFormat="1" ht="6.95" customHeight="1" x14ac:dyDescent="0.2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23" t="s">
        <v>692</v>
      </c>
      <c r="BA16" s="123" t="s">
        <v>693</v>
      </c>
      <c r="BB16" s="123" t="s">
        <v>123</v>
      </c>
      <c r="BC16" s="123" t="s">
        <v>691</v>
      </c>
      <c r="BD16" s="123" t="s">
        <v>91</v>
      </c>
    </row>
    <row r="17" spans="1:31" s="2" customFormat="1" ht="12" customHeight="1" x14ac:dyDescent="0.2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39"/>
      <c r="C18" s="36"/>
      <c r="D18" s="36"/>
      <c r="E18" s="353" t="str">
        <f>'Rekapitulace stavby'!E14</f>
        <v>Vyplň údaj</v>
      </c>
      <c r="F18" s="354"/>
      <c r="G18" s="354"/>
      <c r="H18" s="354"/>
      <c r="I18" s="128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25</v>
      </c>
      <c r="J20" s="129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39"/>
      <c r="C21" s="36"/>
      <c r="D21" s="36"/>
      <c r="E21" s="129" t="s">
        <v>33</v>
      </c>
      <c r="F21" s="36"/>
      <c r="G21" s="36"/>
      <c r="H21" s="36"/>
      <c r="I21" s="128" t="s">
        <v>28</v>
      </c>
      <c r="J21" s="129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39"/>
      <c r="C23" s="36"/>
      <c r="D23" s="128" t="s">
        <v>35</v>
      </c>
      <c r="E23" s="36"/>
      <c r="F23" s="36"/>
      <c r="G23" s="36"/>
      <c r="H23" s="36"/>
      <c r="I23" s="128" t="s">
        <v>25</v>
      </c>
      <c r="J23" s="129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39"/>
      <c r="C24" s="36"/>
      <c r="D24" s="36"/>
      <c r="E24" s="129" t="s">
        <v>37</v>
      </c>
      <c r="F24" s="36"/>
      <c r="G24" s="36"/>
      <c r="H24" s="36"/>
      <c r="I24" s="128" t="s">
        <v>28</v>
      </c>
      <c r="J24" s="129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39"/>
      <c r="C26" s="36"/>
      <c r="D26" s="128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31"/>
      <c r="B27" s="132"/>
      <c r="C27" s="131"/>
      <c r="D27" s="131"/>
      <c r="E27" s="355" t="s">
        <v>1</v>
      </c>
      <c r="F27" s="355"/>
      <c r="G27" s="355"/>
      <c r="H27" s="35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 x14ac:dyDescent="0.2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 x14ac:dyDescent="0.2">
      <c r="A30" s="36"/>
      <c r="B30" s="39"/>
      <c r="C30" s="36"/>
      <c r="D30" s="129" t="s">
        <v>148</v>
      </c>
      <c r="E30" s="36"/>
      <c r="F30" s="36"/>
      <c r="G30" s="36"/>
      <c r="H30" s="36"/>
      <c r="I30" s="36"/>
      <c r="J30" s="135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 x14ac:dyDescent="0.2">
      <c r="A31" s="36"/>
      <c r="B31" s="39"/>
      <c r="C31" s="36"/>
      <c r="D31" s="136" t="s">
        <v>98</v>
      </c>
      <c r="E31" s="36"/>
      <c r="F31" s="36"/>
      <c r="G31" s="36"/>
      <c r="H31" s="36"/>
      <c r="I31" s="36"/>
      <c r="J31" s="135">
        <f>J114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 x14ac:dyDescent="0.2">
      <c r="A32" s="36"/>
      <c r="B32" s="39"/>
      <c r="C32" s="36"/>
      <c r="D32" s="137" t="s">
        <v>41</v>
      </c>
      <c r="E32" s="36"/>
      <c r="F32" s="36"/>
      <c r="G32" s="36"/>
      <c r="H32" s="36"/>
      <c r="I32" s="36"/>
      <c r="J32" s="138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 x14ac:dyDescent="0.2">
      <c r="A33" s="36"/>
      <c r="B33" s="39"/>
      <c r="C33" s="36"/>
      <c r="D33" s="134"/>
      <c r="E33" s="134"/>
      <c r="F33" s="134"/>
      <c r="G33" s="134"/>
      <c r="H33" s="134"/>
      <c r="I33" s="134"/>
      <c r="J33" s="134"/>
      <c r="K33" s="134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39"/>
      <c r="C34" s="36"/>
      <c r="D34" s="36"/>
      <c r="E34" s="36"/>
      <c r="F34" s="139" t="s">
        <v>43</v>
      </c>
      <c r="G34" s="36"/>
      <c r="H34" s="36"/>
      <c r="I34" s="139" t="s">
        <v>42</v>
      </c>
      <c r="J34" s="139" t="s">
        <v>44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 x14ac:dyDescent="0.2">
      <c r="A35" s="36"/>
      <c r="B35" s="39"/>
      <c r="C35" s="36"/>
      <c r="D35" s="140" t="s">
        <v>45</v>
      </c>
      <c r="E35" s="128" t="s">
        <v>46</v>
      </c>
      <c r="F35" s="141">
        <f>ROUND((SUM(BE114:BE121) + SUM(BE141:BE310)),  2)</f>
        <v>0</v>
      </c>
      <c r="G35" s="36"/>
      <c r="H35" s="36"/>
      <c r="I35" s="142">
        <v>0.21</v>
      </c>
      <c r="J35" s="141">
        <f>ROUND(((SUM(BE114:BE121) + SUM(BE141:BE310))*I35),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 x14ac:dyDescent="0.2">
      <c r="A36" s="36"/>
      <c r="B36" s="39"/>
      <c r="C36" s="36"/>
      <c r="D36" s="36"/>
      <c r="E36" s="128" t="s">
        <v>47</v>
      </c>
      <c r="F36" s="141">
        <f>ROUND((SUM(BF114:BF121) + SUM(BF141:BF310)),  2)</f>
        <v>0</v>
      </c>
      <c r="G36" s="36"/>
      <c r="H36" s="36"/>
      <c r="I36" s="142">
        <v>0.15</v>
      </c>
      <c r="J36" s="141">
        <f>ROUND(((SUM(BF114:BF121) + SUM(BF141:BF310))*I36),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39"/>
      <c r="C37" s="36"/>
      <c r="D37" s="36"/>
      <c r="E37" s="128" t="s">
        <v>48</v>
      </c>
      <c r="F37" s="141">
        <f>ROUND((SUM(BG114:BG121) + SUM(BG141:BG310)),  2)</f>
        <v>0</v>
      </c>
      <c r="G37" s="36"/>
      <c r="H37" s="36"/>
      <c r="I37" s="142">
        <v>0.21</v>
      </c>
      <c r="J37" s="14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 x14ac:dyDescent="0.2">
      <c r="A38" s="36"/>
      <c r="B38" s="39"/>
      <c r="C38" s="36"/>
      <c r="D38" s="36"/>
      <c r="E38" s="128" t="s">
        <v>49</v>
      </c>
      <c r="F38" s="141">
        <f>ROUND((SUM(BH114:BH121) + SUM(BH141:BH310)),  2)</f>
        <v>0</v>
      </c>
      <c r="G38" s="36"/>
      <c r="H38" s="36"/>
      <c r="I38" s="142">
        <v>0.15</v>
      </c>
      <c r="J38" s="141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 x14ac:dyDescent="0.2">
      <c r="A39" s="36"/>
      <c r="B39" s="39"/>
      <c r="C39" s="36"/>
      <c r="D39" s="36"/>
      <c r="E39" s="128" t="s">
        <v>50</v>
      </c>
      <c r="F39" s="141">
        <f>ROUND((SUM(BI114:BI121) + SUM(BI141:BI310)),  2)</f>
        <v>0</v>
      </c>
      <c r="G39" s="36"/>
      <c r="H39" s="36"/>
      <c r="I39" s="142">
        <v>0</v>
      </c>
      <c r="J39" s="141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 x14ac:dyDescent="0.2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 x14ac:dyDescent="0.2">
      <c r="A41" s="36"/>
      <c r="B41" s="39"/>
      <c r="C41" s="143"/>
      <c r="D41" s="144" t="s">
        <v>51</v>
      </c>
      <c r="E41" s="145"/>
      <c r="F41" s="145"/>
      <c r="G41" s="146" t="s">
        <v>52</v>
      </c>
      <c r="H41" s="147" t="s">
        <v>53</v>
      </c>
      <c r="I41" s="145"/>
      <c r="J41" s="148">
        <f>SUM(J32:J39)</f>
        <v>0</v>
      </c>
      <c r="K41" s="149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 x14ac:dyDescent="0.2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 x14ac:dyDescent="0.2">
      <c r="B43" s="21"/>
      <c r="L43" s="21"/>
    </row>
    <row r="44" spans="1:31" s="1" customFormat="1" ht="14.45" customHeight="1" x14ac:dyDescent="0.2">
      <c r="B44" s="21"/>
      <c r="L44" s="21"/>
    </row>
    <row r="45" spans="1:31" s="1" customFormat="1" ht="14.45" customHeight="1" x14ac:dyDescent="0.2">
      <c r="B45" s="21"/>
      <c r="L45" s="21"/>
    </row>
    <row r="46" spans="1:31" s="1" customFormat="1" ht="14.45" customHeight="1" x14ac:dyDescent="0.2">
      <c r="B46" s="21"/>
      <c r="L46" s="21"/>
    </row>
    <row r="47" spans="1:31" s="1" customFormat="1" ht="14.45" customHeight="1" x14ac:dyDescent="0.2">
      <c r="B47" s="21"/>
      <c r="L47" s="21"/>
    </row>
    <row r="48" spans="1:31" s="1" customFormat="1" ht="14.45" customHeight="1" x14ac:dyDescent="0.2">
      <c r="B48" s="21"/>
      <c r="L48" s="21"/>
    </row>
    <row r="49" spans="1:31" s="1" customFormat="1" ht="14.45" customHeight="1" x14ac:dyDescent="0.2">
      <c r="B49" s="21"/>
      <c r="L49" s="21"/>
    </row>
    <row r="50" spans="1:31" s="2" customFormat="1" ht="14.45" customHeight="1" x14ac:dyDescent="0.2">
      <c r="B50" s="53"/>
      <c r="D50" s="150" t="s">
        <v>54</v>
      </c>
      <c r="E50" s="151"/>
      <c r="F50" s="151"/>
      <c r="G50" s="150" t="s">
        <v>55</v>
      </c>
      <c r="H50" s="151"/>
      <c r="I50" s="151"/>
      <c r="J50" s="151"/>
      <c r="K50" s="151"/>
      <c r="L50" s="53"/>
    </row>
    <row r="51" spans="1:31" x14ac:dyDescent="0.2">
      <c r="B51" s="21"/>
      <c r="L51" s="21"/>
    </row>
    <row r="52" spans="1:31" x14ac:dyDescent="0.2">
      <c r="B52" s="21"/>
      <c r="L52" s="21"/>
    </row>
    <row r="53" spans="1:31" x14ac:dyDescent="0.2">
      <c r="B53" s="21"/>
      <c r="L53" s="21"/>
    </row>
    <row r="54" spans="1:31" x14ac:dyDescent="0.2">
      <c r="B54" s="21"/>
      <c r="L54" s="21"/>
    </row>
    <row r="55" spans="1:31" x14ac:dyDescent="0.2">
      <c r="B55" s="21"/>
      <c r="L55" s="21"/>
    </row>
    <row r="56" spans="1:31" x14ac:dyDescent="0.2">
      <c r="B56" s="21"/>
      <c r="L56" s="21"/>
    </row>
    <row r="57" spans="1:31" x14ac:dyDescent="0.2">
      <c r="B57" s="21"/>
      <c r="L57" s="21"/>
    </row>
    <row r="58" spans="1:31" x14ac:dyDescent="0.2">
      <c r="B58" s="21"/>
      <c r="L58" s="21"/>
    </row>
    <row r="59" spans="1:31" x14ac:dyDescent="0.2">
      <c r="B59" s="21"/>
      <c r="L59" s="21"/>
    </row>
    <row r="60" spans="1:31" x14ac:dyDescent="0.2">
      <c r="B60" s="21"/>
      <c r="L60" s="21"/>
    </row>
    <row r="61" spans="1:31" s="2" customFormat="1" ht="12.75" x14ac:dyDescent="0.2">
      <c r="A61" s="36"/>
      <c r="B61" s="39"/>
      <c r="C61" s="36"/>
      <c r="D61" s="152" t="s">
        <v>56</v>
      </c>
      <c r="E61" s="153"/>
      <c r="F61" s="154" t="s">
        <v>57</v>
      </c>
      <c r="G61" s="152" t="s">
        <v>56</v>
      </c>
      <c r="H61" s="153"/>
      <c r="I61" s="153"/>
      <c r="J61" s="155" t="s">
        <v>57</v>
      </c>
      <c r="K61" s="153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 x14ac:dyDescent="0.2">
      <c r="B62" s="21"/>
      <c r="L62" s="21"/>
    </row>
    <row r="63" spans="1:31" x14ac:dyDescent="0.2">
      <c r="B63" s="21"/>
      <c r="L63" s="21"/>
    </row>
    <row r="64" spans="1:31" x14ac:dyDescent="0.2">
      <c r="B64" s="21"/>
      <c r="L64" s="21"/>
    </row>
    <row r="65" spans="1:31" s="2" customFormat="1" ht="12.75" x14ac:dyDescent="0.2">
      <c r="A65" s="36"/>
      <c r="B65" s="39"/>
      <c r="C65" s="36"/>
      <c r="D65" s="150" t="s">
        <v>58</v>
      </c>
      <c r="E65" s="156"/>
      <c r="F65" s="156"/>
      <c r="G65" s="150" t="s">
        <v>59</v>
      </c>
      <c r="H65" s="156"/>
      <c r="I65" s="156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x14ac:dyDescent="0.2">
      <c r="B66" s="21"/>
      <c r="L66" s="21"/>
    </row>
    <row r="67" spans="1:31" x14ac:dyDescent="0.2">
      <c r="B67" s="21"/>
      <c r="L67" s="21"/>
    </row>
    <row r="68" spans="1:31" x14ac:dyDescent="0.2">
      <c r="B68" s="21"/>
      <c r="L68" s="21"/>
    </row>
    <row r="69" spans="1:31" x14ac:dyDescent="0.2">
      <c r="B69" s="21"/>
      <c r="L69" s="21"/>
    </row>
    <row r="70" spans="1:31" x14ac:dyDescent="0.2">
      <c r="B70" s="21"/>
      <c r="L70" s="21"/>
    </row>
    <row r="71" spans="1:31" x14ac:dyDescent="0.2">
      <c r="B71" s="21"/>
      <c r="L71" s="21"/>
    </row>
    <row r="72" spans="1:31" x14ac:dyDescent="0.2">
      <c r="B72" s="21"/>
      <c r="L72" s="21"/>
    </row>
    <row r="73" spans="1:31" x14ac:dyDescent="0.2">
      <c r="B73" s="21"/>
      <c r="L73" s="21"/>
    </row>
    <row r="74" spans="1:31" x14ac:dyDescent="0.2">
      <c r="B74" s="21"/>
      <c r="L74" s="21"/>
    </row>
    <row r="75" spans="1:31" x14ac:dyDescent="0.2">
      <c r="B75" s="21"/>
      <c r="L75" s="21"/>
    </row>
    <row r="76" spans="1:31" s="2" customFormat="1" ht="12.75" x14ac:dyDescent="0.2">
      <c r="A76" s="36"/>
      <c r="B76" s="39"/>
      <c r="C76" s="36"/>
      <c r="D76" s="152" t="s">
        <v>56</v>
      </c>
      <c r="E76" s="153"/>
      <c r="F76" s="154" t="s">
        <v>57</v>
      </c>
      <c r="G76" s="152" t="s">
        <v>56</v>
      </c>
      <c r="H76" s="153"/>
      <c r="I76" s="153"/>
      <c r="J76" s="155" t="s">
        <v>57</v>
      </c>
      <c r="K76" s="153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 x14ac:dyDescent="0.2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 x14ac:dyDescent="0.2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 x14ac:dyDescent="0.2">
      <c r="A82" s="36"/>
      <c r="B82" s="37"/>
      <c r="C82" s="24" t="s">
        <v>149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 x14ac:dyDescent="0.2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26.25" customHeight="1" x14ac:dyDescent="0.2">
      <c r="A85" s="36"/>
      <c r="B85" s="37"/>
      <c r="C85" s="38"/>
      <c r="D85" s="38"/>
      <c r="E85" s="346" t="str">
        <f>E7</f>
        <v>Nové zelené střechy na objektu ZŠ Gen.Janouška,akumulace dešťové vody</v>
      </c>
      <c r="F85" s="347"/>
      <c r="G85" s="347"/>
      <c r="H85" s="347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 x14ac:dyDescent="0.2">
      <c r="A86" s="36"/>
      <c r="B86" s="37"/>
      <c r="C86" s="30" t="s">
        <v>125</v>
      </c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 x14ac:dyDescent="0.2">
      <c r="A87" s="36"/>
      <c r="B87" s="37"/>
      <c r="C87" s="38"/>
      <c r="D87" s="38"/>
      <c r="E87" s="299" t="str">
        <f>E9</f>
        <v>22/2020/Dk - Akumulace dešťových vod</v>
      </c>
      <c r="F87" s="348"/>
      <c r="G87" s="348"/>
      <c r="H87" s="348"/>
      <c r="I87" s="38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 x14ac:dyDescent="0.2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 x14ac:dyDescent="0.2">
      <c r="A89" s="36"/>
      <c r="B89" s="37"/>
      <c r="C89" s="30" t="s">
        <v>20</v>
      </c>
      <c r="D89" s="38"/>
      <c r="E89" s="38"/>
      <c r="F89" s="28" t="str">
        <f>F12</f>
        <v>Gen.Janouška 1006,Praha 14</v>
      </c>
      <c r="G89" s="38"/>
      <c r="H89" s="38"/>
      <c r="I89" s="30" t="s">
        <v>22</v>
      </c>
      <c r="J89" s="68" t="str">
        <f>IF(J12="","",J12)</f>
        <v>8. 5. 2021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 x14ac:dyDescent="0.2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 x14ac:dyDescent="0.2">
      <c r="A91" s="36"/>
      <c r="B91" s="37"/>
      <c r="C91" s="30" t="s">
        <v>24</v>
      </c>
      <c r="D91" s="38"/>
      <c r="E91" s="38"/>
      <c r="F91" s="28" t="str">
        <f>E15</f>
        <v>Městská část Praha 14</v>
      </c>
      <c r="G91" s="38"/>
      <c r="H91" s="38"/>
      <c r="I91" s="30" t="s">
        <v>31</v>
      </c>
      <c r="J91" s="33" t="str">
        <f>E21</f>
        <v>a3atelier s.r.o.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 x14ac:dyDescent="0.2">
      <c r="A92" s="36"/>
      <c r="B92" s="37"/>
      <c r="C92" s="30" t="s">
        <v>29</v>
      </c>
      <c r="D92" s="38"/>
      <c r="E92" s="38"/>
      <c r="F92" s="28" t="str">
        <f>IF(E18="","",E18)</f>
        <v>Vyplň údaj</v>
      </c>
      <c r="G92" s="38"/>
      <c r="H92" s="38"/>
      <c r="I92" s="30" t="s">
        <v>35</v>
      </c>
      <c r="J92" s="33" t="str">
        <f>E24</f>
        <v>Ing.Myšík Petr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 x14ac:dyDescent="0.2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 x14ac:dyDescent="0.2">
      <c r="A94" s="36"/>
      <c r="B94" s="37"/>
      <c r="C94" s="161" t="s">
        <v>150</v>
      </c>
      <c r="D94" s="121"/>
      <c r="E94" s="121"/>
      <c r="F94" s="121"/>
      <c r="G94" s="121"/>
      <c r="H94" s="121"/>
      <c r="I94" s="121"/>
      <c r="J94" s="162" t="s">
        <v>151</v>
      </c>
      <c r="K94" s="121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 x14ac:dyDescent="0.2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 x14ac:dyDescent="0.2">
      <c r="A96" s="36"/>
      <c r="B96" s="37"/>
      <c r="C96" s="163" t="s">
        <v>152</v>
      </c>
      <c r="D96" s="38"/>
      <c r="E96" s="38"/>
      <c r="F96" s="38"/>
      <c r="G96" s="38"/>
      <c r="H96" s="38"/>
      <c r="I96" s="38"/>
      <c r="J96" s="86">
        <f>J141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153</v>
      </c>
    </row>
    <row r="97" spans="1:31" s="9" customFormat="1" ht="24.95" customHeight="1" x14ac:dyDescent="0.2">
      <c r="B97" s="164"/>
      <c r="C97" s="165"/>
      <c r="D97" s="166" t="s">
        <v>154</v>
      </c>
      <c r="E97" s="167"/>
      <c r="F97" s="167"/>
      <c r="G97" s="167"/>
      <c r="H97" s="167"/>
      <c r="I97" s="167"/>
      <c r="J97" s="168">
        <f>J142</f>
        <v>0</v>
      </c>
      <c r="K97" s="165"/>
      <c r="L97" s="169"/>
    </row>
    <row r="98" spans="1:31" s="10" customFormat="1" ht="19.899999999999999" customHeight="1" x14ac:dyDescent="0.2">
      <c r="B98" s="170"/>
      <c r="C98" s="171"/>
      <c r="D98" s="172" t="s">
        <v>694</v>
      </c>
      <c r="E98" s="173"/>
      <c r="F98" s="173"/>
      <c r="G98" s="173"/>
      <c r="H98" s="173"/>
      <c r="I98" s="173"/>
      <c r="J98" s="174">
        <f>J143</f>
        <v>0</v>
      </c>
      <c r="K98" s="171"/>
      <c r="L98" s="175"/>
    </row>
    <row r="99" spans="1:31" s="10" customFormat="1" ht="19.899999999999999" customHeight="1" x14ac:dyDescent="0.2">
      <c r="B99" s="170"/>
      <c r="C99" s="171"/>
      <c r="D99" s="172" t="s">
        <v>156</v>
      </c>
      <c r="E99" s="173"/>
      <c r="F99" s="173"/>
      <c r="G99" s="173"/>
      <c r="H99" s="173"/>
      <c r="I99" s="173"/>
      <c r="J99" s="174">
        <f>J213</f>
        <v>0</v>
      </c>
      <c r="K99" s="171"/>
      <c r="L99" s="175"/>
    </row>
    <row r="100" spans="1:31" s="10" customFormat="1" ht="19.899999999999999" customHeight="1" x14ac:dyDescent="0.2">
      <c r="B100" s="170"/>
      <c r="C100" s="171"/>
      <c r="D100" s="172" t="s">
        <v>695</v>
      </c>
      <c r="E100" s="173"/>
      <c r="F100" s="173"/>
      <c r="G100" s="173"/>
      <c r="H100" s="173"/>
      <c r="I100" s="173"/>
      <c r="J100" s="174">
        <f>J220</f>
        <v>0</v>
      </c>
      <c r="K100" s="171"/>
      <c r="L100" s="175"/>
    </row>
    <row r="101" spans="1:31" s="10" customFormat="1" ht="19.899999999999999" customHeight="1" x14ac:dyDescent="0.2">
      <c r="B101" s="170"/>
      <c r="C101" s="171"/>
      <c r="D101" s="172" t="s">
        <v>696</v>
      </c>
      <c r="E101" s="173"/>
      <c r="F101" s="173"/>
      <c r="G101" s="173"/>
      <c r="H101" s="173"/>
      <c r="I101" s="173"/>
      <c r="J101" s="174">
        <f>J223</f>
        <v>0</v>
      </c>
      <c r="K101" s="171"/>
      <c r="L101" s="175"/>
    </row>
    <row r="102" spans="1:31" s="10" customFormat="1" ht="19.899999999999999" customHeight="1" x14ac:dyDescent="0.2">
      <c r="B102" s="170"/>
      <c r="C102" s="171"/>
      <c r="D102" s="172" t="s">
        <v>697</v>
      </c>
      <c r="E102" s="173"/>
      <c r="F102" s="173"/>
      <c r="G102" s="173"/>
      <c r="H102" s="173"/>
      <c r="I102" s="173"/>
      <c r="J102" s="174">
        <f>J241</f>
        <v>0</v>
      </c>
      <c r="K102" s="171"/>
      <c r="L102" s="175"/>
    </row>
    <row r="103" spans="1:31" s="10" customFormat="1" ht="19.899999999999999" customHeight="1" x14ac:dyDescent="0.2">
      <c r="B103" s="170"/>
      <c r="C103" s="171"/>
      <c r="D103" s="172" t="s">
        <v>698</v>
      </c>
      <c r="E103" s="173"/>
      <c r="F103" s="173"/>
      <c r="G103" s="173"/>
      <c r="H103" s="173"/>
      <c r="I103" s="173"/>
      <c r="J103" s="174">
        <f>J256</f>
        <v>0</v>
      </c>
      <c r="K103" s="171"/>
      <c r="L103" s="175"/>
    </row>
    <row r="104" spans="1:31" s="10" customFormat="1" ht="19.899999999999999" customHeight="1" x14ac:dyDescent="0.2">
      <c r="B104" s="170"/>
      <c r="C104" s="171"/>
      <c r="D104" s="172" t="s">
        <v>699</v>
      </c>
      <c r="E104" s="173"/>
      <c r="F104" s="173"/>
      <c r="G104" s="173"/>
      <c r="H104" s="173"/>
      <c r="I104" s="173"/>
      <c r="J104" s="174">
        <f>J259</f>
        <v>0</v>
      </c>
      <c r="K104" s="171"/>
      <c r="L104" s="175"/>
    </row>
    <row r="105" spans="1:31" s="10" customFormat="1" ht="19.899999999999999" customHeight="1" x14ac:dyDescent="0.2">
      <c r="B105" s="170"/>
      <c r="C105" s="171"/>
      <c r="D105" s="172" t="s">
        <v>700</v>
      </c>
      <c r="E105" s="173"/>
      <c r="F105" s="173"/>
      <c r="G105" s="173"/>
      <c r="H105" s="173"/>
      <c r="I105" s="173"/>
      <c r="J105" s="174">
        <f>J284</f>
        <v>0</v>
      </c>
      <c r="K105" s="171"/>
      <c r="L105" s="175"/>
    </row>
    <row r="106" spans="1:31" s="10" customFormat="1" ht="14.85" customHeight="1" x14ac:dyDescent="0.2">
      <c r="B106" s="170"/>
      <c r="C106" s="171"/>
      <c r="D106" s="172" t="s">
        <v>701</v>
      </c>
      <c r="E106" s="173"/>
      <c r="F106" s="173"/>
      <c r="G106" s="173"/>
      <c r="H106" s="173"/>
      <c r="I106" s="173"/>
      <c r="J106" s="174">
        <f>J295</f>
        <v>0</v>
      </c>
      <c r="K106" s="171"/>
      <c r="L106" s="175"/>
    </row>
    <row r="107" spans="1:31" s="10" customFormat="1" ht="19.899999999999999" customHeight="1" x14ac:dyDescent="0.2">
      <c r="B107" s="170"/>
      <c r="C107" s="171"/>
      <c r="D107" s="172" t="s">
        <v>158</v>
      </c>
      <c r="E107" s="173"/>
      <c r="F107" s="173"/>
      <c r="G107" s="173"/>
      <c r="H107" s="173"/>
      <c r="I107" s="173"/>
      <c r="J107" s="174">
        <f>J298</f>
        <v>0</v>
      </c>
      <c r="K107" s="171"/>
      <c r="L107" s="175"/>
    </row>
    <row r="108" spans="1:31" s="10" customFormat="1" ht="19.899999999999999" customHeight="1" x14ac:dyDescent="0.2">
      <c r="B108" s="170"/>
      <c r="C108" s="171"/>
      <c r="D108" s="172" t="s">
        <v>159</v>
      </c>
      <c r="E108" s="173"/>
      <c r="F108" s="173"/>
      <c r="G108" s="173"/>
      <c r="H108" s="173"/>
      <c r="I108" s="173"/>
      <c r="J108" s="174">
        <f>J304</f>
        <v>0</v>
      </c>
      <c r="K108" s="171"/>
      <c r="L108" s="175"/>
    </row>
    <row r="109" spans="1:31" s="9" customFormat="1" ht="24.95" customHeight="1" x14ac:dyDescent="0.2">
      <c r="B109" s="164"/>
      <c r="C109" s="165"/>
      <c r="D109" s="166" t="s">
        <v>170</v>
      </c>
      <c r="E109" s="167"/>
      <c r="F109" s="167"/>
      <c r="G109" s="167"/>
      <c r="H109" s="167"/>
      <c r="I109" s="167"/>
      <c r="J109" s="168">
        <f>J306</f>
        <v>0</v>
      </c>
      <c r="K109" s="165"/>
      <c r="L109" s="169"/>
    </row>
    <row r="110" spans="1:31" s="10" customFormat="1" ht="19.899999999999999" customHeight="1" x14ac:dyDescent="0.2">
      <c r="B110" s="170"/>
      <c r="C110" s="171"/>
      <c r="D110" s="172" t="s">
        <v>171</v>
      </c>
      <c r="E110" s="173"/>
      <c r="F110" s="173"/>
      <c r="G110" s="173"/>
      <c r="H110" s="173"/>
      <c r="I110" s="173"/>
      <c r="J110" s="174">
        <f>J307</f>
        <v>0</v>
      </c>
      <c r="K110" s="171"/>
      <c r="L110" s="175"/>
    </row>
    <row r="111" spans="1:31" s="10" customFormat="1" ht="19.899999999999999" customHeight="1" x14ac:dyDescent="0.2">
      <c r="B111" s="170"/>
      <c r="C111" s="171"/>
      <c r="D111" s="172" t="s">
        <v>172</v>
      </c>
      <c r="E111" s="173"/>
      <c r="F111" s="173"/>
      <c r="G111" s="173"/>
      <c r="H111" s="173"/>
      <c r="I111" s="173"/>
      <c r="J111" s="174">
        <f>J309</f>
        <v>0</v>
      </c>
      <c r="K111" s="171"/>
      <c r="L111" s="175"/>
    </row>
    <row r="112" spans="1:31" s="2" customFormat="1" ht="21.75" customHeight="1" x14ac:dyDescent="0.2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6.95" customHeight="1" x14ac:dyDescent="0.2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29.25" customHeight="1" x14ac:dyDescent="0.2">
      <c r="A114" s="36"/>
      <c r="B114" s="37"/>
      <c r="C114" s="163" t="s">
        <v>173</v>
      </c>
      <c r="D114" s="38"/>
      <c r="E114" s="38"/>
      <c r="F114" s="38"/>
      <c r="G114" s="38"/>
      <c r="H114" s="38"/>
      <c r="I114" s="38"/>
      <c r="J114" s="176">
        <f>ROUND(J115 + J116 + J117 + J118 + J119 + J120,2)</f>
        <v>0</v>
      </c>
      <c r="K114" s="38"/>
      <c r="L114" s="53"/>
      <c r="N114" s="177" t="s">
        <v>45</v>
      </c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8" customHeight="1" x14ac:dyDescent="0.2">
      <c r="A115" s="36"/>
      <c r="B115" s="37"/>
      <c r="C115" s="38"/>
      <c r="D115" s="321" t="s">
        <v>174</v>
      </c>
      <c r="E115" s="313"/>
      <c r="F115" s="313"/>
      <c r="G115" s="38"/>
      <c r="H115" s="38"/>
      <c r="I115" s="38"/>
      <c r="J115" s="112">
        <v>0</v>
      </c>
      <c r="K115" s="38"/>
      <c r="L115" s="178"/>
      <c r="M115" s="179"/>
      <c r="N115" s="180" t="s">
        <v>46</v>
      </c>
      <c r="O115" s="179"/>
      <c r="P115" s="179"/>
      <c r="Q115" s="179"/>
      <c r="R115" s="179"/>
      <c r="S115" s="181"/>
      <c r="T115" s="181"/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  <c r="AF115" s="179"/>
      <c r="AG115" s="179"/>
      <c r="AH115" s="179"/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79"/>
      <c r="AV115" s="179"/>
      <c r="AW115" s="179"/>
      <c r="AX115" s="179"/>
      <c r="AY115" s="182" t="s">
        <v>175</v>
      </c>
      <c r="AZ115" s="179"/>
      <c r="BA115" s="179"/>
      <c r="BB115" s="179"/>
      <c r="BC115" s="179"/>
      <c r="BD115" s="179"/>
      <c r="BE115" s="183">
        <f t="shared" ref="BE115:BE120" si="0">IF(N115="základní",J115,0)</f>
        <v>0</v>
      </c>
      <c r="BF115" s="183">
        <f t="shared" ref="BF115:BF120" si="1">IF(N115="snížená",J115,0)</f>
        <v>0</v>
      </c>
      <c r="BG115" s="183">
        <f t="shared" ref="BG115:BG120" si="2">IF(N115="zákl. přenesená",J115,0)</f>
        <v>0</v>
      </c>
      <c r="BH115" s="183">
        <f t="shared" ref="BH115:BH120" si="3">IF(N115="sníž. přenesená",J115,0)</f>
        <v>0</v>
      </c>
      <c r="BI115" s="183">
        <f t="shared" ref="BI115:BI120" si="4">IF(N115="nulová",J115,0)</f>
        <v>0</v>
      </c>
      <c r="BJ115" s="182" t="s">
        <v>89</v>
      </c>
      <c r="BK115" s="179"/>
      <c r="BL115" s="179"/>
      <c r="BM115" s="179"/>
    </row>
    <row r="116" spans="1:65" s="2" customFormat="1" ht="18" customHeight="1" x14ac:dyDescent="0.2">
      <c r="A116" s="36"/>
      <c r="B116" s="37"/>
      <c r="C116" s="38"/>
      <c r="D116" s="321" t="s">
        <v>176</v>
      </c>
      <c r="E116" s="313"/>
      <c r="F116" s="313"/>
      <c r="G116" s="38"/>
      <c r="H116" s="38"/>
      <c r="I116" s="38"/>
      <c r="J116" s="112">
        <v>0</v>
      </c>
      <c r="K116" s="38"/>
      <c r="L116" s="178"/>
      <c r="M116" s="179"/>
      <c r="N116" s="180" t="s">
        <v>46</v>
      </c>
      <c r="O116" s="179"/>
      <c r="P116" s="179"/>
      <c r="Q116" s="179"/>
      <c r="R116" s="179"/>
      <c r="S116" s="181"/>
      <c r="T116" s="181"/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  <c r="AF116" s="179"/>
      <c r="AG116" s="179"/>
      <c r="AH116" s="179"/>
      <c r="AI116" s="179"/>
      <c r="AJ116" s="179"/>
      <c r="AK116" s="179"/>
      <c r="AL116" s="179"/>
      <c r="AM116" s="179"/>
      <c r="AN116" s="179"/>
      <c r="AO116" s="179"/>
      <c r="AP116" s="179"/>
      <c r="AQ116" s="179"/>
      <c r="AR116" s="179"/>
      <c r="AS116" s="179"/>
      <c r="AT116" s="179"/>
      <c r="AU116" s="179"/>
      <c r="AV116" s="179"/>
      <c r="AW116" s="179"/>
      <c r="AX116" s="179"/>
      <c r="AY116" s="182" t="s">
        <v>175</v>
      </c>
      <c r="AZ116" s="179"/>
      <c r="BA116" s="179"/>
      <c r="BB116" s="179"/>
      <c r="BC116" s="179"/>
      <c r="BD116" s="179"/>
      <c r="BE116" s="183">
        <f t="shared" si="0"/>
        <v>0</v>
      </c>
      <c r="BF116" s="183">
        <f t="shared" si="1"/>
        <v>0</v>
      </c>
      <c r="BG116" s="183">
        <f t="shared" si="2"/>
        <v>0</v>
      </c>
      <c r="BH116" s="183">
        <f t="shared" si="3"/>
        <v>0</v>
      </c>
      <c r="BI116" s="183">
        <f t="shared" si="4"/>
        <v>0</v>
      </c>
      <c r="BJ116" s="182" t="s">
        <v>89</v>
      </c>
      <c r="BK116" s="179"/>
      <c r="BL116" s="179"/>
      <c r="BM116" s="179"/>
    </row>
    <row r="117" spans="1:65" s="2" customFormat="1" ht="18" customHeight="1" x14ac:dyDescent="0.2">
      <c r="A117" s="36"/>
      <c r="B117" s="37"/>
      <c r="C117" s="38"/>
      <c r="D117" s="321" t="s">
        <v>177</v>
      </c>
      <c r="E117" s="313"/>
      <c r="F117" s="313"/>
      <c r="G117" s="38"/>
      <c r="H117" s="38"/>
      <c r="I117" s="38"/>
      <c r="J117" s="112">
        <v>0</v>
      </c>
      <c r="K117" s="38"/>
      <c r="L117" s="178"/>
      <c r="M117" s="179"/>
      <c r="N117" s="180" t="s">
        <v>46</v>
      </c>
      <c r="O117" s="179"/>
      <c r="P117" s="179"/>
      <c r="Q117" s="179"/>
      <c r="R117" s="179"/>
      <c r="S117" s="181"/>
      <c r="T117" s="181"/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  <c r="AF117" s="179"/>
      <c r="AG117" s="179"/>
      <c r="AH117" s="179"/>
      <c r="AI117" s="179"/>
      <c r="AJ117" s="179"/>
      <c r="AK117" s="179"/>
      <c r="AL117" s="179"/>
      <c r="AM117" s="179"/>
      <c r="AN117" s="179"/>
      <c r="AO117" s="179"/>
      <c r="AP117" s="179"/>
      <c r="AQ117" s="179"/>
      <c r="AR117" s="179"/>
      <c r="AS117" s="179"/>
      <c r="AT117" s="179"/>
      <c r="AU117" s="179"/>
      <c r="AV117" s="179"/>
      <c r="AW117" s="179"/>
      <c r="AX117" s="179"/>
      <c r="AY117" s="182" t="s">
        <v>175</v>
      </c>
      <c r="AZ117" s="179"/>
      <c r="BA117" s="179"/>
      <c r="BB117" s="179"/>
      <c r="BC117" s="179"/>
      <c r="BD117" s="179"/>
      <c r="BE117" s="183">
        <f t="shared" si="0"/>
        <v>0</v>
      </c>
      <c r="BF117" s="183">
        <f t="shared" si="1"/>
        <v>0</v>
      </c>
      <c r="BG117" s="183">
        <f t="shared" si="2"/>
        <v>0</v>
      </c>
      <c r="BH117" s="183">
        <f t="shared" si="3"/>
        <v>0</v>
      </c>
      <c r="BI117" s="183">
        <f t="shared" si="4"/>
        <v>0</v>
      </c>
      <c r="BJ117" s="182" t="s">
        <v>89</v>
      </c>
      <c r="BK117" s="179"/>
      <c r="BL117" s="179"/>
      <c r="BM117" s="179"/>
    </row>
    <row r="118" spans="1:65" s="2" customFormat="1" ht="18" customHeight="1" x14ac:dyDescent="0.2">
      <c r="A118" s="36"/>
      <c r="B118" s="37"/>
      <c r="C118" s="38"/>
      <c r="D118" s="321" t="s">
        <v>178</v>
      </c>
      <c r="E118" s="313"/>
      <c r="F118" s="313"/>
      <c r="G118" s="38"/>
      <c r="H118" s="38"/>
      <c r="I118" s="38"/>
      <c r="J118" s="112">
        <v>0</v>
      </c>
      <c r="K118" s="38"/>
      <c r="L118" s="178"/>
      <c r="M118" s="179"/>
      <c r="N118" s="180" t="s">
        <v>46</v>
      </c>
      <c r="O118" s="179"/>
      <c r="P118" s="179"/>
      <c r="Q118" s="179"/>
      <c r="R118" s="179"/>
      <c r="S118" s="181"/>
      <c r="T118" s="181"/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  <c r="AF118" s="179"/>
      <c r="AG118" s="179"/>
      <c r="AH118" s="179"/>
      <c r="AI118" s="179"/>
      <c r="AJ118" s="179"/>
      <c r="AK118" s="179"/>
      <c r="AL118" s="179"/>
      <c r="AM118" s="179"/>
      <c r="AN118" s="179"/>
      <c r="AO118" s="179"/>
      <c r="AP118" s="179"/>
      <c r="AQ118" s="179"/>
      <c r="AR118" s="179"/>
      <c r="AS118" s="179"/>
      <c r="AT118" s="179"/>
      <c r="AU118" s="179"/>
      <c r="AV118" s="179"/>
      <c r="AW118" s="179"/>
      <c r="AX118" s="179"/>
      <c r="AY118" s="182" t="s">
        <v>175</v>
      </c>
      <c r="AZ118" s="179"/>
      <c r="BA118" s="179"/>
      <c r="BB118" s="179"/>
      <c r="BC118" s="179"/>
      <c r="BD118" s="179"/>
      <c r="BE118" s="183">
        <f t="shared" si="0"/>
        <v>0</v>
      </c>
      <c r="BF118" s="183">
        <f t="shared" si="1"/>
        <v>0</v>
      </c>
      <c r="BG118" s="183">
        <f t="shared" si="2"/>
        <v>0</v>
      </c>
      <c r="BH118" s="183">
        <f t="shared" si="3"/>
        <v>0</v>
      </c>
      <c r="BI118" s="183">
        <f t="shared" si="4"/>
        <v>0</v>
      </c>
      <c r="BJ118" s="182" t="s">
        <v>89</v>
      </c>
      <c r="BK118" s="179"/>
      <c r="BL118" s="179"/>
      <c r="BM118" s="179"/>
    </row>
    <row r="119" spans="1:65" s="2" customFormat="1" ht="18" customHeight="1" x14ac:dyDescent="0.2">
      <c r="A119" s="36"/>
      <c r="B119" s="37"/>
      <c r="C119" s="38"/>
      <c r="D119" s="321" t="s">
        <v>179</v>
      </c>
      <c r="E119" s="313"/>
      <c r="F119" s="313"/>
      <c r="G119" s="38"/>
      <c r="H119" s="38"/>
      <c r="I119" s="38"/>
      <c r="J119" s="112">
        <v>0</v>
      </c>
      <c r="K119" s="38"/>
      <c r="L119" s="178"/>
      <c r="M119" s="179"/>
      <c r="N119" s="180" t="s">
        <v>46</v>
      </c>
      <c r="O119" s="179"/>
      <c r="P119" s="179"/>
      <c r="Q119" s="179"/>
      <c r="R119" s="179"/>
      <c r="S119" s="181"/>
      <c r="T119" s="181"/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  <c r="AF119" s="179"/>
      <c r="AG119" s="179"/>
      <c r="AH119" s="179"/>
      <c r="AI119" s="179"/>
      <c r="AJ119" s="179"/>
      <c r="AK119" s="179"/>
      <c r="AL119" s="179"/>
      <c r="AM119" s="179"/>
      <c r="AN119" s="179"/>
      <c r="AO119" s="179"/>
      <c r="AP119" s="179"/>
      <c r="AQ119" s="179"/>
      <c r="AR119" s="179"/>
      <c r="AS119" s="179"/>
      <c r="AT119" s="179"/>
      <c r="AU119" s="179"/>
      <c r="AV119" s="179"/>
      <c r="AW119" s="179"/>
      <c r="AX119" s="179"/>
      <c r="AY119" s="182" t="s">
        <v>175</v>
      </c>
      <c r="AZ119" s="179"/>
      <c r="BA119" s="179"/>
      <c r="BB119" s="179"/>
      <c r="BC119" s="179"/>
      <c r="BD119" s="179"/>
      <c r="BE119" s="183">
        <f t="shared" si="0"/>
        <v>0</v>
      </c>
      <c r="BF119" s="183">
        <f t="shared" si="1"/>
        <v>0</v>
      </c>
      <c r="BG119" s="183">
        <f t="shared" si="2"/>
        <v>0</v>
      </c>
      <c r="BH119" s="183">
        <f t="shared" si="3"/>
        <v>0</v>
      </c>
      <c r="BI119" s="183">
        <f t="shared" si="4"/>
        <v>0</v>
      </c>
      <c r="BJ119" s="182" t="s">
        <v>89</v>
      </c>
      <c r="BK119" s="179"/>
      <c r="BL119" s="179"/>
      <c r="BM119" s="179"/>
    </row>
    <row r="120" spans="1:65" s="2" customFormat="1" ht="18" customHeight="1" x14ac:dyDescent="0.2">
      <c r="A120" s="36"/>
      <c r="B120" s="37"/>
      <c r="C120" s="38"/>
      <c r="D120" s="111" t="s">
        <v>180</v>
      </c>
      <c r="E120" s="38"/>
      <c r="F120" s="38"/>
      <c r="G120" s="38"/>
      <c r="H120" s="38"/>
      <c r="I120" s="38"/>
      <c r="J120" s="112">
        <f>ROUND(J30*T120,2)</f>
        <v>0</v>
      </c>
      <c r="K120" s="38"/>
      <c r="L120" s="178"/>
      <c r="M120" s="179"/>
      <c r="N120" s="180" t="s">
        <v>46</v>
      </c>
      <c r="O120" s="179"/>
      <c r="P120" s="179"/>
      <c r="Q120" s="179"/>
      <c r="R120" s="179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79"/>
      <c r="AU120" s="179"/>
      <c r="AV120" s="179"/>
      <c r="AW120" s="179"/>
      <c r="AX120" s="179"/>
      <c r="AY120" s="182" t="s">
        <v>181</v>
      </c>
      <c r="AZ120" s="179"/>
      <c r="BA120" s="179"/>
      <c r="BB120" s="179"/>
      <c r="BC120" s="179"/>
      <c r="BD120" s="179"/>
      <c r="BE120" s="183">
        <f t="shared" si="0"/>
        <v>0</v>
      </c>
      <c r="BF120" s="183">
        <f t="shared" si="1"/>
        <v>0</v>
      </c>
      <c r="BG120" s="183">
        <f t="shared" si="2"/>
        <v>0</v>
      </c>
      <c r="BH120" s="183">
        <f t="shared" si="3"/>
        <v>0</v>
      </c>
      <c r="BI120" s="183">
        <f t="shared" si="4"/>
        <v>0</v>
      </c>
      <c r="BJ120" s="182" t="s">
        <v>89</v>
      </c>
      <c r="BK120" s="179"/>
      <c r="BL120" s="179"/>
      <c r="BM120" s="179"/>
    </row>
    <row r="121" spans="1:65" s="2" customFormat="1" x14ac:dyDescent="0.2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29.25" customHeight="1" x14ac:dyDescent="0.2">
      <c r="A122" s="36"/>
      <c r="B122" s="37"/>
      <c r="C122" s="120" t="s">
        <v>103</v>
      </c>
      <c r="D122" s="121"/>
      <c r="E122" s="121"/>
      <c r="F122" s="121"/>
      <c r="G122" s="121"/>
      <c r="H122" s="121"/>
      <c r="I122" s="121"/>
      <c r="J122" s="122">
        <f>ROUND(J96+J114,2)</f>
        <v>0</v>
      </c>
      <c r="K122" s="121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6.95" customHeight="1" x14ac:dyDescent="0.2">
      <c r="A123" s="36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7" spans="1:65" s="2" customFormat="1" ht="6.95" customHeight="1" x14ac:dyDescent="0.2">
      <c r="A127" s="36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65" s="2" customFormat="1" ht="24.95" customHeight="1" x14ac:dyDescent="0.2">
      <c r="A128" s="36"/>
      <c r="B128" s="37"/>
      <c r="C128" s="24" t="s">
        <v>182</v>
      </c>
      <c r="D128" s="38"/>
      <c r="E128" s="38"/>
      <c r="F128" s="38"/>
      <c r="G128" s="38"/>
      <c r="H128" s="38"/>
      <c r="I128" s="38"/>
      <c r="J128" s="38"/>
      <c r="K128" s="38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65" s="2" customFormat="1" ht="6.95" customHeight="1" x14ac:dyDescent="0.2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pans="1:65" s="2" customFormat="1" ht="12" customHeight="1" x14ac:dyDescent="0.2">
      <c r="A130" s="36"/>
      <c r="B130" s="37"/>
      <c r="C130" s="30" t="s">
        <v>16</v>
      </c>
      <c r="D130" s="38"/>
      <c r="E130" s="38"/>
      <c r="F130" s="38"/>
      <c r="G130" s="38"/>
      <c r="H130" s="38"/>
      <c r="I130" s="38"/>
      <c r="J130" s="38"/>
      <c r="K130" s="38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pans="1:65" s="2" customFormat="1" ht="26.25" customHeight="1" x14ac:dyDescent="0.2">
      <c r="A131" s="36"/>
      <c r="B131" s="37"/>
      <c r="C131" s="38"/>
      <c r="D131" s="38"/>
      <c r="E131" s="346" t="str">
        <f>E7</f>
        <v>Nové zelené střechy na objektu ZŠ Gen.Janouška,akumulace dešťové vody</v>
      </c>
      <c r="F131" s="347"/>
      <c r="G131" s="347"/>
      <c r="H131" s="347"/>
      <c r="I131" s="38"/>
      <c r="J131" s="38"/>
      <c r="K131" s="38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65" s="2" customFormat="1" ht="12" customHeight="1" x14ac:dyDescent="0.2">
      <c r="A132" s="36"/>
      <c r="B132" s="37"/>
      <c r="C132" s="30" t="s">
        <v>125</v>
      </c>
      <c r="D132" s="38"/>
      <c r="E132" s="38"/>
      <c r="F132" s="38"/>
      <c r="G132" s="38"/>
      <c r="H132" s="38"/>
      <c r="I132" s="38"/>
      <c r="J132" s="38"/>
      <c r="K132" s="38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65" s="2" customFormat="1" ht="16.5" customHeight="1" x14ac:dyDescent="0.2">
      <c r="A133" s="36"/>
      <c r="B133" s="37"/>
      <c r="C133" s="38"/>
      <c r="D133" s="38"/>
      <c r="E133" s="299" t="str">
        <f>E9</f>
        <v>22/2020/Dk - Akumulace dešťových vod</v>
      </c>
      <c r="F133" s="348"/>
      <c r="G133" s="348"/>
      <c r="H133" s="348"/>
      <c r="I133" s="38"/>
      <c r="J133" s="38"/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65" s="2" customFormat="1" ht="6.95" customHeight="1" x14ac:dyDescent="0.2">
      <c r="A134" s="36"/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65" s="2" customFormat="1" ht="12" customHeight="1" x14ac:dyDescent="0.2">
      <c r="A135" s="36"/>
      <c r="B135" s="37"/>
      <c r="C135" s="30" t="s">
        <v>20</v>
      </c>
      <c r="D135" s="38"/>
      <c r="E135" s="38"/>
      <c r="F135" s="28" t="str">
        <f>F12</f>
        <v>Gen.Janouška 1006,Praha 14</v>
      </c>
      <c r="G135" s="38"/>
      <c r="H135" s="38"/>
      <c r="I135" s="30" t="s">
        <v>22</v>
      </c>
      <c r="J135" s="68" t="str">
        <f>IF(J12="","",J12)</f>
        <v>8. 5. 2021</v>
      </c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65" s="2" customFormat="1" ht="6.95" customHeight="1" x14ac:dyDescent="0.2">
      <c r="A136" s="36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65" s="2" customFormat="1" ht="15.2" customHeight="1" x14ac:dyDescent="0.2">
      <c r="A137" s="36"/>
      <c r="B137" s="37"/>
      <c r="C137" s="30" t="s">
        <v>24</v>
      </c>
      <c r="D137" s="38"/>
      <c r="E137" s="38"/>
      <c r="F137" s="28" t="str">
        <f>E15</f>
        <v>Městská část Praha 14</v>
      </c>
      <c r="G137" s="38"/>
      <c r="H137" s="38"/>
      <c r="I137" s="30" t="s">
        <v>31</v>
      </c>
      <c r="J137" s="33" t="str">
        <f>E21</f>
        <v>a3atelier s.r.o.</v>
      </c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65" s="2" customFormat="1" ht="15.2" customHeight="1" x14ac:dyDescent="0.2">
      <c r="A138" s="36"/>
      <c r="B138" s="37"/>
      <c r="C138" s="30" t="s">
        <v>29</v>
      </c>
      <c r="D138" s="38"/>
      <c r="E138" s="38"/>
      <c r="F138" s="28" t="str">
        <f>IF(E18="","",E18)</f>
        <v>Vyplň údaj</v>
      </c>
      <c r="G138" s="38"/>
      <c r="H138" s="38"/>
      <c r="I138" s="30" t="s">
        <v>35</v>
      </c>
      <c r="J138" s="33" t="str">
        <f>E24</f>
        <v>Ing.Myšík Petr</v>
      </c>
      <c r="K138" s="38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pans="1:65" s="2" customFormat="1" ht="10.35" customHeight="1" x14ac:dyDescent="0.2">
      <c r="A139" s="36"/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65" s="11" customFormat="1" ht="29.25" customHeight="1" x14ac:dyDescent="0.2">
      <c r="A140" s="184"/>
      <c r="B140" s="185"/>
      <c r="C140" s="186" t="s">
        <v>183</v>
      </c>
      <c r="D140" s="187" t="s">
        <v>66</v>
      </c>
      <c r="E140" s="187" t="s">
        <v>62</v>
      </c>
      <c r="F140" s="187" t="s">
        <v>63</v>
      </c>
      <c r="G140" s="187" t="s">
        <v>184</v>
      </c>
      <c r="H140" s="187" t="s">
        <v>185</v>
      </c>
      <c r="I140" s="187" t="s">
        <v>186</v>
      </c>
      <c r="J140" s="188" t="s">
        <v>151</v>
      </c>
      <c r="K140" s="189" t="s">
        <v>187</v>
      </c>
      <c r="L140" s="190"/>
      <c r="M140" s="77" t="s">
        <v>1</v>
      </c>
      <c r="N140" s="78" t="s">
        <v>45</v>
      </c>
      <c r="O140" s="78" t="s">
        <v>188</v>
      </c>
      <c r="P140" s="78" t="s">
        <v>189</v>
      </c>
      <c r="Q140" s="78" t="s">
        <v>190</v>
      </c>
      <c r="R140" s="78" t="s">
        <v>191</v>
      </c>
      <c r="S140" s="78" t="s">
        <v>192</v>
      </c>
      <c r="T140" s="79" t="s">
        <v>193</v>
      </c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</row>
    <row r="141" spans="1:65" s="2" customFormat="1" ht="22.9" customHeight="1" x14ac:dyDescent="0.25">
      <c r="A141" s="36"/>
      <c r="B141" s="37"/>
      <c r="C141" s="84" t="s">
        <v>194</v>
      </c>
      <c r="D141" s="38"/>
      <c r="E141" s="38"/>
      <c r="F141" s="38"/>
      <c r="G141" s="38"/>
      <c r="H141" s="38"/>
      <c r="I141" s="38"/>
      <c r="J141" s="191">
        <f>BK141</f>
        <v>0</v>
      </c>
      <c r="K141" s="38"/>
      <c r="L141" s="39"/>
      <c r="M141" s="80"/>
      <c r="N141" s="192"/>
      <c r="O141" s="81"/>
      <c r="P141" s="193">
        <f>P142+P306</f>
        <v>0</v>
      </c>
      <c r="Q141" s="81"/>
      <c r="R141" s="193">
        <f>R142+R306</f>
        <v>368.88988399999994</v>
      </c>
      <c r="S141" s="81"/>
      <c r="T141" s="194">
        <f>T142+T306</f>
        <v>13.6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80</v>
      </c>
      <c r="AU141" s="18" t="s">
        <v>153</v>
      </c>
      <c r="BK141" s="195">
        <f>BK142+BK306</f>
        <v>0</v>
      </c>
    </row>
    <row r="142" spans="1:65" s="12" customFormat="1" ht="25.9" customHeight="1" x14ac:dyDescent="0.2">
      <c r="B142" s="196"/>
      <c r="C142" s="197"/>
      <c r="D142" s="198" t="s">
        <v>80</v>
      </c>
      <c r="E142" s="199" t="s">
        <v>195</v>
      </c>
      <c r="F142" s="199" t="s">
        <v>196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P143+P213+P220+P223+P241+P256+P259+P284+P298+P304</f>
        <v>0</v>
      </c>
      <c r="Q142" s="204"/>
      <c r="R142" s="205">
        <f>R143+R213+R220+R223+R241+R256+R259+R284+R298+R304</f>
        <v>368.88988399999994</v>
      </c>
      <c r="S142" s="204"/>
      <c r="T142" s="206">
        <f>T143+T213+T220+T223+T241+T256+T259+T284+T298+T304</f>
        <v>13.6</v>
      </c>
      <c r="AR142" s="207" t="s">
        <v>89</v>
      </c>
      <c r="AT142" s="208" t="s">
        <v>80</v>
      </c>
      <c r="AU142" s="208" t="s">
        <v>81</v>
      </c>
      <c r="AY142" s="207" t="s">
        <v>197</v>
      </c>
      <c r="BK142" s="209">
        <f>BK143+BK213+BK220+BK223+BK241+BK256+BK259+BK284+BK298+BK304</f>
        <v>0</v>
      </c>
    </row>
    <row r="143" spans="1:65" s="12" customFormat="1" ht="22.9" customHeight="1" x14ac:dyDescent="0.2">
      <c r="B143" s="196"/>
      <c r="C143" s="197"/>
      <c r="D143" s="198" t="s">
        <v>80</v>
      </c>
      <c r="E143" s="210" t="s">
        <v>89</v>
      </c>
      <c r="F143" s="210" t="s">
        <v>702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SUM(P144:P212)</f>
        <v>0</v>
      </c>
      <c r="Q143" s="204"/>
      <c r="R143" s="205">
        <f>SUM(R144:R212)</f>
        <v>36.770560000000003</v>
      </c>
      <c r="S143" s="204"/>
      <c r="T143" s="206">
        <f>SUM(T144:T212)</f>
        <v>13.6</v>
      </c>
      <c r="AR143" s="207" t="s">
        <v>89</v>
      </c>
      <c r="AT143" s="208" t="s">
        <v>80</v>
      </c>
      <c r="AU143" s="208" t="s">
        <v>89</v>
      </c>
      <c r="AY143" s="207" t="s">
        <v>197</v>
      </c>
      <c r="BK143" s="209">
        <f>SUM(BK144:BK212)</f>
        <v>0</v>
      </c>
    </row>
    <row r="144" spans="1:65" s="2" customFormat="1" ht="24.2" customHeight="1" x14ac:dyDescent="0.2">
      <c r="A144" s="36"/>
      <c r="B144" s="37"/>
      <c r="C144" s="212" t="s">
        <v>89</v>
      </c>
      <c r="D144" s="212" t="s">
        <v>199</v>
      </c>
      <c r="E144" s="213" t="s">
        <v>703</v>
      </c>
      <c r="F144" s="214" t="s">
        <v>704</v>
      </c>
      <c r="G144" s="215" t="s">
        <v>109</v>
      </c>
      <c r="H144" s="216">
        <v>20</v>
      </c>
      <c r="I144" s="217"/>
      <c r="J144" s="218">
        <f>ROUND(I144*H144,2)</f>
        <v>0</v>
      </c>
      <c r="K144" s="219"/>
      <c r="L144" s="39"/>
      <c r="M144" s="220" t="s">
        <v>1</v>
      </c>
      <c r="N144" s="221" t="s">
        <v>46</v>
      </c>
      <c r="O144" s="73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4" t="s">
        <v>203</v>
      </c>
      <c r="AT144" s="224" t="s">
        <v>199</v>
      </c>
      <c r="AU144" s="224" t="s">
        <v>91</v>
      </c>
      <c r="AY144" s="18" t="s">
        <v>197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8" t="s">
        <v>89</v>
      </c>
      <c r="BK144" s="116">
        <f>ROUND(I144*H144,2)</f>
        <v>0</v>
      </c>
      <c r="BL144" s="18" t="s">
        <v>203</v>
      </c>
      <c r="BM144" s="224" t="s">
        <v>705</v>
      </c>
    </row>
    <row r="145" spans="1:65" s="2" customFormat="1" ht="14.45" customHeight="1" x14ac:dyDescent="0.2">
      <c r="A145" s="36"/>
      <c r="B145" s="37"/>
      <c r="C145" s="212" t="s">
        <v>91</v>
      </c>
      <c r="D145" s="212" t="s">
        <v>199</v>
      </c>
      <c r="E145" s="213" t="s">
        <v>706</v>
      </c>
      <c r="F145" s="214" t="s">
        <v>707</v>
      </c>
      <c r="G145" s="215" t="s">
        <v>275</v>
      </c>
      <c r="H145" s="216">
        <v>4</v>
      </c>
      <c r="I145" s="217"/>
      <c r="J145" s="218">
        <f>ROUND(I145*H145,2)</f>
        <v>0</v>
      </c>
      <c r="K145" s="219"/>
      <c r="L145" s="39"/>
      <c r="M145" s="220" t="s">
        <v>1</v>
      </c>
      <c r="N145" s="221" t="s">
        <v>46</v>
      </c>
      <c r="O145" s="73"/>
      <c r="P145" s="222">
        <f>O145*H145</f>
        <v>0</v>
      </c>
      <c r="Q145" s="222">
        <v>9.0000000000000006E-5</v>
      </c>
      <c r="R145" s="222">
        <f>Q145*H145</f>
        <v>3.6000000000000002E-4</v>
      </c>
      <c r="S145" s="222">
        <v>0</v>
      </c>
      <c r="T145" s="223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4" t="s">
        <v>203</v>
      </c>
      <c r="AT145" s="224" t="s">
        <v>199</v>
      </c>
      <c r="AU145" s="224" t="s">
        <v>91</v>
      </c>
      <c r="AY145" s="18" t="s">
        <v>197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8" t="s">
        <v>89</v>
      </c>
      <c r="BK145" s="116">
        <f>ROUND(I145*H145,2)</f>
        <v>0</v>
      </c>
      <c r="BL145" s="18" t="s">
        <v>203</v>
      </c>
      <c r="BM145" s="224" t="s">
        <v>708</v>
      </c>
    </row>
    <row r="146" spans="1:65" s="2" customFormat="1" ht="24.2" customHeight="1" x14ac:dyDescent="0.2">
      <c r="A146" s="36"/>
      <c r="B146" s="37"/>
      <c r="C146" s="212" t="s">
        <v>121</v>
      </c>
      <c r="D146" s="212" t="s">
        <v>199</v>
      </c>
      <c r="E146" s="213" t="s">
        <v>709</v>
      </c>
      <c r="F146" s="214" t="s">
        <v>710</v>
      </c>
      <c r="G146" s="215" t="s">
        <v>109</v>
      </c>
      <c r="H146" s="216">
        <v>17</v>
      </c>
      <c r="I146" s="217"/>
      <c r="J146" s="218">
        <f>ROUND(I146*H146,2)</f>
        <v>0</v>
      </c>
      <c r="K146" s="219"/>
      <c r="L146" s="39"/>
      <c r="M146" s="220" t="s">
        <v>1</v>
      </c>
      <c r="N146" s="221" t="s">
        <v>46</v>
      </c>
      <c r="O146" s="73"/>
      <c r="P146" s="222">
        <f>O146*H146</f>
        <v>0</v>
      </c>
      <c r="Q146" s="222">
        <v>0</v>
      </c>
      <c r="R146" s="222">
        <f>Q146*H146</f>
        <v>0</v>
      </c>
      <c r="S146" s="222">
        <v>0.57999999999999996</v>
      </c>
      <c r="T146" s="223">
        <f>S146*H146</f>
        <v>9.86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4" t="s">
        <v>203</v>
      </c>
      <c r="AT146" s="224" t="s">
        <v>199</v>
      </c>
      <c r="AU146" s="224" t="s">
        <v>91</v>
      </c>
      <c r="AY146" s="18" t="s">
        <v>197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8" t="s">
        <v>89</v>
      </c>
      <c r="BK146" s="116">
        <f>ROUND(I146*H146,2)</f>
        <v>0</v>
      </c>
      <c r="BL146" s="18" t="s">
        <v>203</v>
      </c>
      <c r="BM146" s="224" t="s">
        <v>711</v>
      </c>
    </row>
    <row r="147" spans="1:65" s="13" customFormat="1" x14ac:dyDescent="0.2">
      <c r="B147" s="225"/>
      <c r="C147" s="226"/>
      <c r="D147" s="227" t="s">
        <v>205</v>
      </c>
      <c r="E147" s="228" t="s">
        <v>1</v>
      </c>
      <c r="F147" s="229" t="s">
        <v>712</v>
      </c>
      <c r="G147" s="226"/>
      <c r="H147" s="228" t="s">
        <v>1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205</v>
      </c>
      <c r="AU147" s="235" t="s">
        <v>91</v>
      </c>
      <c r="AV147" s="13" t="s">
        <v>89</v>
      </c>
      <c r="AW147" s="13" t="s">
        <v>34</v>
      </c>
      <c r="AX147" s="13" t="s">
        <v>81</v>
      </c>
      <c r="AY147" s="235" t="s">
        <v>197</v>
      </c>
    </row>
    <row r="148" spans="1:65" s="14" customFormat="1" x14ac:dyDescent="0.2">
      <c r="B148" s="236"/>
      <c r="C148" s="237"/>
      <c r="D148" s="227" t="s">
        <v>205</v>
      </c>
      <c r="E148" s="238" t="s">
        <v>1</v>
      </c>
      <c r="F148" s="239" t="s">
        <v>713</v>
      </c>
      <c r="G148" s="237"/>
      <c r="H148" s="240">
        <v>17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205</v>
      </c>
      <c r="AU148" s="246" t="s">
        <v>91</v>
      </c>
      <c r="AV148" s="14" t="s">
        <v>91</v>
      </c>
      <c r="AW148" s="14" t="s">
        <v>34</v>
      </c>
      <c r="AX148" s="14" t="s">
        <v>81</v>
      </c>
      <c r="AY148" s="246" t="s">
        <v>197</v>
      </c>
    </row>
    <row r="149" spans="1:65" s="16" customFormat="1" x14ac:dyDescent="0.2">
      <c r="B149" s="258"/>
      <c r="C149" s="259"/>
      <c r="D149" s="227" t="s">
        <v>205</v>
      </c>
      <c r="E149" s="260" t="s">
        <v>674</v>
      </c>
      <c r="F149" s="261" t="s">
        <v>240</v>
      </c>
      <c r="G149" s="259"/>
      <c r="H149" s="262">
        <v>17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205</v>
      </c>
      <c r="AU149" s="268" t="s">
        <v>91</v>
      </c>
      <c r="AV149" s="16" t="s">
        <v>203</v>
      </c>
      <c r="AW149" s="16" t="s">
        <v>34</v>
      </c>
      <c r="AX149" s="16" t="s">
        <v>89</v>
      </c>
      <c r="AY149" s="268" t="s">
        <v>197</v>
      </c>
    </row>
    <row r="150" spans="1:65" s="2" customFormat="1" ht="24.2" customHeight="1" x14ac:dyDescent="0.2">
      <c r="A150" s="36"/>
      <c r="B150" s="37"/>
      <c r="C150" s="212" t="s">
        <v>203</v>
      </c>
      <c r="D150" s="212" t="s">
        <v>199</v>
      </c>
      <c r="E150" s="213" t="s">
        <v>714</v>
      </c>
      <c r="F150" s="214" t="s">
        <v>715</v>
      </c>
      <c r="G150" s="215" t="s">
        <v>109</v>
      </c>
      <c r="H150" s="216">
        <v>17</v>
      </c>
      <c r="I150" s="217"/>
      <c r="J150" s="218">
        <f>ROUND(I150*H150,2)</f>
        <v>0</v>
      </c>
      <c r="K150" s="219"/>
      <c r="L150" s="39"/>
      <c r="M150" s="220" t="s">
        <v>1</v>
      </c>
      <c r="N150" s="221" t="s">
        <v>46</v>
      </c>
      <c r="O150" s="73"/>
      <c r="P150" s="222">
        <f>O150*H150</f>
        <v>0</v>
      </c>
      <c r="Q150" s="222">
        <v>0</v>
      </c>
      <c r="R150" s="222">
        <f>Q150*H150</f>
        <v>0</v>
      </c>
      <c r="S150" s="222">
        <v>0.22</v>
      </c>
      <c r="T150" s="223">
        <f>S150*H150</f>
        <v>3.74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4" t="s">
        <v>203</v>
      </c>
      <c r="AT150" s="224" t="s">
        <v>199</v>
      </c>
      <c r="AU150" s="224" t="s">
        <v>91</v>
      </c>
      <c r="AY150" s="18" t="s">
        <v>197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8" t="s">
        <v>89</v>
      </c>
      <c r="BK150" s="116">
        <f>ROUND(I150*H150,2)</f>
        <v>0</v>
      </c>
      <c r="BL150" s="18" t="s">
        <v>203</v>
      </c>
      <c r="BM150" s="224" t="s">
        <v>716</v>
      </c>
    </row>
    <row r="151" spans="1:65" s="14" customFormat="1" x14ac:dyDescent="0.2">
      <c r="B151" s="236"/>
      <c r="C151" s="237"/>
      <c r="D151" s="227" t="s">
        <v>205</v>
      </c>
      <c r="E151" s="238" t="s">
        <v>1</v>
      </c>
      <c r="F151" s="239" t="s">
        <v>674</v>
      </c>
      <c r="G151" s="237"/>
      <c r="H151" s="240">
        <v>17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205</v>
      </c>
      <c r="AU151" s="246" t="s">
        <v>91</v>
      </c>
      <c r="AV151" s="14" t="s">
        <v>91</v>
      </c>
      <c r="AW151" s="14" t="s">
        <v>34</v>
      </c>
      <c r="AX151" s="14" t="s">
        <v>81</v>
      </c>
      <c r="AY151" s="246" t="s">
        <v>197</v>
      </c>
    </row>
    <row r="152" spans="1:65" s="16" customFormat="1" x14ac:dyDescent="0.2">
      <c r="B152" s="258"/>
      <c r="C152" s="259"/>
      <c r="D152" s="227" t="s">
        <v>205</v>
      </c>
      <c r="E152" s="260" t="s">
        <v>1</v>
      </c>
      <c r="F152" s="261" t="s">
        <v>240</v>
      </c>
      <c r="G152" s="259"/>
      <c r="H152" s="262">
        <v>17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205</v>
      </c>
      <c r="AU152" s="268" t="s">
        <v>91</v>
      </c>
      <c r="AV152" s="16" t="s">
        <v>203</v>
      </c>
      <c r="AW152" s="16" t="s">
        <v>34</v>
      </c>
      <c r="AX152" s="16" t="s">
        <v>89</v>
      </c>
      <c r="AY152" s="268" t="s">
        <v>197</v>
      </c>
    </row>
    <row r="153" spans="1:65" s="2" customFormat="1" ht="14.45" customHeight="1" x14ac:dyDescent="0.2">
      <c r="A153" s="36"/>
      <c r="B153" s="37"/>
      <c r="C153" s="212" t="s">
        <v>242</v>
      </c>
      <c r="D153" s="212" t="s">
        <v>199</v>
      </c>
      <c r="E153" s="213" t="s">
        <v>717</v>
      </c>
      <c r="F153" s="214" t="s">
        <v>718</v>
      </c>
      <c r="G153" s="215" t="s">
        <v>105</v>
      </c>
      <c r="H153" s="216">
        <v>300</v>
      </c>
      <c r="I153" s="217"/>
      <c r="J153" s="218">
        <f>ROUND(I153*H153,2)</f>
        <v>0</v>
      </c>
      <c r="K153" s="219"/>
      <c r="L153" s="39"/>
      <c r="M153" s="220" t="s">
        <v>1</v>
      </c>
      <c r="N153" s="221" t="s">
        <v>46</v>
      </c>
      <c r="O153" s="73"/>
      <c r="P153" s="222">
        <f>O153*H153</f>
        <v>0</v>
      </c>
      <c r="Q153" s="222">
        <v>5.5000000000000003E-4</v>
      </c>
      <c r="R153" s="222">
        <f>Q153*H153</f>
        <v>0.16500000000000001</v>
      </c>
      <c r="S153" s="222">
        <v>0</v>
      </c>
      <c r="T153" s="22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4" t="s">
        <v>203</v>
      </c>
      <c r="AT153" s="224" t="s">
        <v>199</v>
      </c>
      <c r="AU153" s="224" t="s">
        <v>91</v>
      </c>
      <c r="AY153" s="18" t="s">
        <v>197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8" t="s">
        <v>89</v>
      </c>
      <c r="BK153" s="116">
        <f>ROUND(I153*H153,2)</f>
        <v>0</v>
      </c>
      <c r="BL153" s="18" t="s">
        <v>203</v>
      </c>
      <c r="BM153" s="224" t="s">
        <v>719</v>
      </c>
    </row>
    <row r="154" spans="1:65" s="14" customFormat="1" x14ac:dyDescent="0.2">
      <c r="B154" s="236"/>
      <c r="C154" s="237"/>
      <c r="D154" s="227" t="s">
        <v>205</v>
      </c>
      <c r="E154" s="238" t="s">
        <v>669</v>
      </c>
      <c r="F154" s="239" t="s">
        <v>410</v>
      </c>
      <c r="G154" s="237"/>
      <c r="H154" s="240">
        <v>300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205</v>
      </c>
      <c r="AU154" s="246" t="s">
        <v>91</v>
      </c>
      <c r="AV154" s="14" t="s">
        <v>91</v>
      </c>
      <c r="AW154" s="14" t="s">
        <v>34</v>
      </c>
      <c r="AX154" s="14" t="s">
        <v>89</v>
      </c>
      <c r="AY154" s="246" t="s">
        <v>197</v>
      </c>
    </row>
    <row r="155" spans="1:65" s="2" customFormat="1" ht="14.45" customHeight="1" x14ac:dyDescent="0.2">
      <c r="A155" s="36"/>
      <c r="B155" s="37"/>
      <c r="C155" s="212" t="s">
        <v>250</v>
      </c>
      <c r="D155" s="212" t="s">
        <v>199</v>
      </c>
      <c r="E155" s="213" t="s">
        <v>720</v>
      </c>
      <c r="F155" s="214" t="s">
        <v>721</v>
      </c>
      <c r="G155" s="215" t="s">
        <v>105</v>
      </c>
      <c r="H155" s="216">
        <v>300</v>
      </c>
      <c r="I155" s="217"/>
      <c r="J155" s="218">
        <f>ROUND(I155*H155,2)</f>
        <v>0</v>
      </c>
      <c r="K155" s="219"/>
      <c r="L155" s="39"/>
      <c r="M155" s="220" t="s">
        <v>1</v>
      </c>
      <c r="N155" s="221" t="s">
        <v>46</v>
      </c>
      <c r="O155" s="73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4" t="s">
        <v>203</v>
      </c>
      <c r="AT155" s="224" t="s">
        <v>199</v>
      </c>
      <c r="AU155" s="224" t="s">
        <v>91</v>
      </c>
      <c r="AY155" s="18" t="s">
        <v>197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8" t="s">
        <v>89</v>
      </c>
      <c r="BK155" s="116">
        <f>ROUND(I155*H155,2)</f>
        <v>0</v>
      </c>
      <c r="BL155" s="18" t="s">
        <v>203</v>
      </c>
      <c r="BM155" s="224" t="s">
        <v>722</v>
      </c>
    </row>
    <row r="156" spans="1:65" s="14" customFormat="1" x14ac:dyDescent="0.2">
      <c r="B156" s="236"/>
      <c r="C156" s="237"/>
      <c r="D156" s="227" t="s">
        <v>205</v>
      </c>
      <c r="E156" s="238" t="s">
        <v>1</v>
      </c>
      <c r="F156" s="239" t="s">
        <v>669</v>
      </c>
      <c r="G156" s="237"/>
      <c r="H156" s="240">
        <v>300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205</v>
      </c>
      <c r="AU156" s="246" t="s">
        <v>91</v>
      </c>
      <c r="AV156" s="14" t="s">
        <v>91</v>
      </c>
      <c r="AW156" s="14" t="s">
        <v>34</v>
      </c>
      <c r="AX156" s="14" t="s">
        <v>89</v>
      </c>
      <c r="AY156" s="246" t="s">
        <v>197</v>
      </c>
    </row>
    <row r="157" spans="1:65" s="2" customFormat="1" ht="14.45" customHeight="1" x14ac:dyDescent="0.2">
      <c r="A157" s="36"/>
      <c r="B157" s="37"/>
      <c r="C157" s="212" t="s">
        <v>258</v>
      </c>
      <c r="D157" s="212" t="s">
        <v>199</v>
      </c>
      <c r="E157" s="213" t="s">
        <v>723</v>
      </c>
      <c r="F157" s="214" t="s">
        <v>724</v>
      </c>
      <c r="G157" s="215" t="s">
        <v>123</v>
      </c>
      <c r="H157" s="216">
        <v>98.364000000000004</v>
      </c>
      <c r="I157" s="217"/>
      <c r="J157" s="218">
        <f>ROUND(I157*H157,2)</f>
        <v>0</v>
      </c>
      <c r="K157" s="219"/>
      <c r="L157" s="39"/>
      <c r="M157" s="220" t="s">
        <v>1</v>
      </c>
      <c r="N157" s="221" t="s">
        <v>46</v>
      </c>
      <c r="O157" s="73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4" t="s">
        <v>203</v>
      </c>
      <c r="AT157" s="224" t="s">
        <v>199</v>
      </c>
      <c r="AU157" s="224" t="s">
        <v>91</v>
      </c>
      <c r="AY157" s="18" t="s">
        <v>197</v>
      </c>
      <c r="BE157" s="116">
        <f>IF(N157="základní",J157,0)</f>
        <v>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8" t="s">
        <v>89</v>
      </c>
      <c r="BK157" s="116">
        <f>ROUND(I157*H157,2)</f>
        <v>0</v>
      </c>
      <c r="BL157" s="18" t="s">
        <v>203</v>
      </c>
      <c r="BM157" s="224" t="s">
        <v>725</v>
      </c>
    </row>
    <row r="158" spans="1:65" s="13" customFormat="1" x14ac:dyDescent="0.2">
      <c r="B158" s="225"/>
      <c r="C158" s="226"/>
      <c r="D158" s="227" t="s">
        <v>205</v>
      </c>
      <c r="E158" s="228" t="s">
        <v>1</v>
      </c>
      <c r="F158" s="229" t="s">
        <v>726</v>
      </c>
      <c r="G158" s="226"/>
      <c r="H158" s="228" t="s">
        <v>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AT158" s="235" t="s">
        <v>205</v>
      </c>
      <c r="AU158" s="235" t="s">
        <v>91</v>
      </c>
      <c r="AV158" s="13" t="s">
        <v>89</v>
      </c>
      <c r="AW158" s="13" t="s">
        <v>34</v>
      </c>
      <c r="AX158" s="13" t="s">
        <v>81</v>
      </c>
      <c r="AY158" s="235" t="s">
        <v>197</v>
      </c>
    </row>
    <row r="159" spans="1:65" s="14" customFormat="1" x14ac:dyDescent="0.2">
      <c r="B159" s="236"/>
      <c r="C159" s="237"/>
      <c r="D159" s="227" t="s">
        <v>205</v>
      </c>
      <c r="E159" s="238" t="s">
        <v>1</v>
      </c>
      <c r="F159" s="239" t="s">
        <v>727</v>
      </c>
      <c r="G159" s="237"/>
      <c r="H159" s="240">
        <v>15.263999999999999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205</v>
      </c>
      <c r="AU159" s="246" t="s">
        <v>91</v>
      </c>
      <c r="AV159" s="14" t="s">
        <v>91</v>
      </c>
      <c r="AW159" s="14" t="s">
        <v>34</v>
      </c>
      <c r="AX159" s="14" t="s">
        <v>81</v>
      </c>
      <c r="AY159" s="246" t="s">
        <v>197</v>
      </c>
    </row>
    <row r="160" spans="1:65" s="14" customFormat="1" x14ac:dyDescent="0.2">
      <c r="B160" s="236"/>
      <c r="C160" s="237"/>
      <c r="D160" s="227" t="s">
        <v>205</v>
      </c>
      <c r="E160" s="238" t="s">
        <v>1</v>
      </c>
      <c r="F160" s="239" t="s">
        <v>728</v>
      </c>
      <c r="G160" s="237"/>
      <c r="H160" s="240">
        <v>7.5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205</v>
      </c>
      <c r="AU160" s="246" t="s">
        <v>91</v>
      </c>
      <c r="AV160" s="14" t="s">
        <v>91</v>
      </c>
      <c r="AW160" s="14" t="s">
        <v>34</v>
      </c>
      <c r="AX160" s="14" t="s">
        <v>81</v>
      </c>
      <c r="AY160" s="246" t="s">
        <v>197</v>
      </c>
    </row>
    <row r="161" spans="1:65" s="14" customFormat="1" x14ac:dyDescent="0.2">
      <c r="B161" s="236"/>
      <c r="C161" s="237"/>
      <c r="D161" s="227" t="s">
        <v>205</v>
      </c>
      <c r="E161" s="238" t="s">
        <v>1</v>
      </c>
      <c r="F161" s="239" t="s">
        <v>729</v>
      </c>
      <c r="G161" s="237"/>
      <c r="H161" s="240">
        <v>75.599999999999994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205</v>
      </c>
      <c r="AU161" s="246" t="s">
        <v>91</v>
      </c>
      <c r="AV161" s="14" t="s">
        <v>91</v>
      </c>
      <c r="AW161" s="14" t="s">
        <v>34</v>
      </c>
      <c r="AX161" s="14" t="s">
        <v>81</v>
      </c>
      <c r="AY161" s="246" t="s">
        <v>197</v>
      </c>
    </row>
    <row r="162" spans="1:65" s="16" customFormat="1" x14ac:dyDescent="0.2">
      <c r="B162" s="258"/>
      <c r="C162" s="259"/>
      <c r="D162" s="227" t="s">
        <v>205</v>
      </c>
      <c r="E162" s="260" t="s">
        <v>666</v>
      </c>
      <c r="F162" s="261" t="s">
        <v>240</v>
      </c>
      <c r="G162" s="259"/>
      <c r="H162" s="262">
        <v>98.364000000000004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AT162" s="268" t="s">
        <v>205</v>
      </c>
      <c r="AU162" s="268" t="s">
        <v>91</v>
      </c>
      <c r="AV162" s="16" t="s">
        <v>203</v>
      </c>
      <c r="AW162" s="16" t="s">
        <v>34</v>
      </c>
      <c r="AX162" s="16" t="s">
        <v>89</v>
      </c>
      <c r="AY162" s="268" t="s">
        <v>197</v>
      </c>
    </row>
    <row r="163" spans="1:65" s="2" customFormat="1" ht="24.2" customHeight="1" x14ac:dyDescent="0.2">
      <c r="A163" s="36"/>
      <c r="B163" s="37"/>
      <c r="C163" s="212" t="s">
        <v>246</v>
      </c>
      <c r="D163" s="212" t="s">
        <v>199</v>
      </c>
      <c r="E163" s="213" t="s">
        <v>730</v>
      </c>
      <c r="F163" s="214" t="s">
        <v>731</v>
      </c>
      <c r="G163" s="215" t="s">
        <v>123</v>
      </c>
      <c r="H163" s="216">
        <v>895.94299999999998</v>
      </c>
      <c r="I163" s="217"/>
      <c r="J163" s="218">
        <f>ROUND(I163*H163,2)</f>
        <v>0</v>
      </c>
      <c r="K163" s="219"/>
      <c r="L163" s="39"/>
      <c r="M163" s="220" t="s">
        <v>1</v>
      </c>
      <c r="N163" s="221" t="s">
        <v>46</v>
      </c>
      <c r="O163" s="73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4" t="s">
        <v>203</v>
      </c>
      <c r="AT163" s="224" t="s">
        <v>199</v>
      </c>
      <c r="AU163" s="224" t="s">
        <v>91</v>
      </c>
      <c r="AY163" s="18" t="s">
        <v>197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8" t="s">
        <v>89</v>
      </c>
      <c r="BK163" s="116">
        <f>ROUND(I163*H163,2)</f>
        <v>0</v>
      </c>
      <c r="BL163" s="18" t="s">
        <v>203</v>
      </c>
      <c r="BM163" s="224" t="s">
        <v>732</v>
      </c>
    </row>
    <row r="164" spans="1:65" s="13" customFormat="1" x14ac:dyDescent="0.2">
      <c r="B164" s="225"/>
      <c r="C164" s="226"/>
      <c r="D164" s="227" t="s">
        <v>205</v>
      </c>
      <c r="E164" s="228" t="s">
        <v>1</v>
      </c>
      <c r="F164" s="229" t="s">
        <v>733</v>
      </c>
      <c r="G164" s="226"/>
      <c r="H164" s="228" t="s">
        <v>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205</v>
      </c>
      <c r="AU164" s="235" t="s">
        <v>91</v>
      </c>
      <c r="AV164" s="13" t="s">
        <v>89</v>
      </c>
      <c r="AW164" s="13" t="s">
        <v>34</v>
      </c>
      <c r="AX164" s="13" t="s">
        <v>81</v>
      </c>
      <c r="AY164" s="235" t="s">
        <v>197</v>
      </c>
    </row>
    <row r="165" spans="1:65" s="14" customFormat="1" x14ac:dyDescent="0.2">
      <c r="B165" s="236"/>
      <c r="C165" s="237"/>
      <c r="D165" s="227" t="s">
        <v>205</v>
      </c>
      <c r="E165" s="238" t="s">
        <v>1</v>
      </c>
      <c r="F165" s="239" t="s">
        <v>734</v>
      </c>
      <c r="G165" s="237"/>
      <c r="H165" s="240">
        <v>244.70099999999999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205</v>
      </c>
      <c r="AU165" s="246" t="s">
        <v>91</v>
      </c>
      <c r="AV165" s="14" t="s">
        <v>91</v>
      </c>
      <c r="AW165" s="14" t="s">
        <v>34</v>
      </c>
      <c r="AX165" s="14" t="s">
        <v>81</v>
      </c>
      <c r="AY165" s="246" t="s">
        <v>197</v>
      </c>
    </row>
    <row r="166" spans="1:65" s="13" customFormat="1" x14ac:dyDescent="0.2">
      <c r="B166" s="225"/>
      <c r="C166" s="226"/>
      <c r="D166" s="227" t="s">
        <v>205</v>
      </c>
      <c r="E166" s="228" t="s">
        <v>1</v>
      </c>
      <c r="F166" s="229" t="s">
        <v>735</v>
      </c>
      <c r="G166" s="226"/>
      <c r="H166" s="228" t="s">
        <v>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205</v>
      </c>
      <c r="AU166" s="235" t="s">
        <v>91</v>
      </c>
      <c r="AV166" s="13" t="s">
        <v>89</v>
      </c>
      <c r="AW166" s="13" t="s">
        <v>34</v>
      </c>
      <c r="AX166" s="13" t="s">
        <v>81</v>
      </c>
      <c r="AY166" s="235" t="s">
        <v>197</v>
      </c>
    </row>
    <row r="167" spans="1:65" s="14" customFormat="1" x14ac:dyDescent="0.2">
      <c r="B167" s="236"/>
      <c r="C167" s="237"/>
      <c r="D167" s="227" t="s">
        <v>205</v>
      </c>
      <c r="E167" s="238" t="s">
        <v>1</v>
      </c>
      <c r="F167" s="239" t="s">
        <v>736</v>
      </c>
      <c r="G167" s="237"/>
      <c r="H167" s="240">
        <v>571.20000000000005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205</v>
      </c>
      <c r="AU167" s="246" t="s">
        <v>91</v>
      </c>
      <c r="AV167" s="14" t="s">
        <v>91</v>
      </c>
      <c r="AW167" s="14" t="s">
        <v>34</v>
      </c>
      <c r="AX167" s="14" t="s">
        <v>81</v>
      </c>
      <c r="AY167" s="246" t="s">
        <v>197</v>
      </c>
    </row>
    <row r="168" spans="1:65" s="14" customFormat="1" x14ac:dyDescent="0.2">
      <c r="B168" s="236"/>
      <c r="C168" s="237"/>
      <c r="D168" s="227" t="s">
        <v>205</v>
      </c>
      <c r="E168" s="238" t="s">
        <v>1</v>
      </c>
      <c r="F168" s="239" t="s">
        <v>737</v>
      </c>
      <c r="G168" s="237"/>
      <c r="H168" s="240">
        <v>69.983999999999995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205</v>
      </c>
      <c r="AU168" s="246" t="s">
        <v>91</v>
      </c>
      <c r="AV168" s="14" t="s">
        <v>91</v>
      </c>
      <c r="AW168" s="14" t="s">
        <v>34</v>
      </c>
      <c r="AX168" s="14" t="s">
        <v>81</v>
      </c>
      <c r="AY168" s="246" t="s">
        <v>197</v>
      </c>
    </row>
    <row r="169" spans="1:65" s="13" customFormat="1" x14ac:dyDescent="0.2">
      <c r="B169" s="225"/>
      <c r="C169" s="226"/>
      <c r="D169" s="227" t="s">
        <v>205</v>
      </c>
      <c r="E169" s="228" t="s">
        <v>1</v>
      </c>
      <c r="F169" s="229" t="s">
        <v>738</v>
      </c>
      <c r="G169" s="226"/>
      <c r="H169" s="228" t="s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205</v>
      </c>
      <c r="AU169" s="235" t="s">
        <v>91</v>
      </c>
      <c r="AV169" s="13" t="s">
        <v>89</v>
      </c>
      <c r="AW169" s="13" t="s">
        <v>34</v>
      </c>
      <c r="AX169" s="13" t="s">
        <v>81</v>
      </c>
      <c r="AY169" s="235" t="s">
        <v>197</v>
      </c>
    </row>
    <row r="170" spans="1:65" s="14" customFormat="1" x14ac:dyDescent="0.2">
      <c r="B170" s="236"/>
      <c r="C170" s="237"/>
      <c r="D170" s="227" t="s">
        <v>205</v>
      </c>
      <c r="E170" s="238" t="s">
        <v>1</v>
      </c>
      <c r="F170" s="239" t="s">
        <v>739</v>
      </c>
      <c r="G170" s="237"/>
      <c r="H170" s="240">
        <v>10.058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205</v>
      </c>
      <c r="AU170" s="246" t="s">
        <v>91</v>
      </c>
      <c r="AV170" s="14" t="s">
        <v>91</v>
      </c>
      <c r="AW170" s="14" t="s">
        <v>34</v>
      </c>
      <c r="AX170" s="14" t="s">
        <v>81</v>
      </c>
      <c r="AY170" s="246" t="s">
        <v>197</v>
      </c>
    </row>
    <row r="171" spans="1:65" s="16" customFormat="1" x14ac:dyDescent="0.2">
      <c r="B171" s="258"/>
      <c r="C171" s="259"/>
      <c r="D171" s="227" t="s">
        <v>205</v>
      </c>
      <c r="E171" s="260" t="s">
        <v>660</v>
      </c>
      <c r="F171" s="261" t="s">
        <v>240</v>
      </c>
      <c r="G171" s="259"/>
      <c r="H171" s="262">
        <v>895.94299999999998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205</v>
      </c>
      <c r="AU171" s="268" t="s">
        <v>91</v>
      </c>
      <c r="AV171" s="16" t="s">
        <v>203</v>
      </c>
      <c r="AW171" s="16" t="s">
        <v>34</v>
      </c>
      <c r="AX171" s="16" t="s">
        <v>89</v>
      </c>
      <c r="AY171" s="268" t="s">
        <v>197</v>
      </c>
    </row>
    <row r="172" spans="1:65" s="2" customFormat="1" ht="24.2" customHeight="1" x14ac:dyDescent="0.2">
      <c r="A172" s="36"/>
      <c r="B172" s="37"/>
      <c r="C172" s="212" t="s">
        <v>261</v>
      </c>
      <c r="D172" s="212" t="s">
        <v>199</v>
      </c>
      <c r="E172" s="213" t="s">
        <v>740</v>
      </c>
      <c r="F172" s="214" t="s">
        <v>741</v>
      </c>
      <c r="G172" s="215" t="s">
        <v>123</v>
      </c>
      <c r="H172" s="216">
        <v>895.94299999999998</v>
      </c>
      <c r="I172" s="217"/>
      <c r="J172" s="218">
        <f>ROUND(I172*H172,2)</f>
        <v>0</v>
      </c>
      <c r="K172" s="219"/>
      <c r="L172" s="39"/>
      <c r="M172" s="220" t="s">
        <v>1</v>
      </c>
      <c r="N172" s="221" t="s">
        <v>46</v>
      </c>
      <c r="O172" s="73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4" t="s">
        <v>203</v>
      </c>
      <c r="AT172" s="224" t="s">
        <v>199</v>
      </c>
      <c r="AU172" s="224" t="s">
        <v>91</v>
      </c>
      <c r="AY172" s="18" t="s">
        <v>197</v>
      </c>
      <c r="BE172" s="116">
        <f>IF(N172="základní",J172,0)</f>
        <v>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8" t="s">
        <v>89</v>
      </c>
      <c r="BK172" s="116">
        <f>ROUND(I172*H172,2)</f>
        <v>0</v>
      </c>
      <c r="BL172" s="18" t="s">
        <v>203</v>
      </c>
      <c r="BM172" s="224" t="s">
        <v>742</v>
      </c>
    </row>
    <row r="173" spans="1:65" s="14" customFormat="1" x14ac:dyDescent="0.2">
      <c r="B173" s="236"/>
      <c r="C173" s="237"/>
      <c r="D173" s="227" t="s">
        <v>205</v>
      </c>
      <c r="E173" s="238" t="s">
        <v>1</v>
      </c>
      <c r="F173" s="239" t="s">
        <v>660</v>
      </c>
      <c r="G173" s="237"/>
      <c r="H173" s="240">
        <v>895.94299999999998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205</v>
      </c>
      <c r="AU173" s="246" t="s">
        <v>91</v>
      </c>
      <c r="AV173" s="14" t="s">
        <v>91</v>
      </c>
      <c r="AW173" s="14" t="s">
        <v>34</v>
      </c>
      <c r="AX173" s="14" t="s">
        <v>89</v>
      </c>
      <c r="AY173" s="246" t="s">
        <v>197</v>
      </c>
    </row>
    <row r="174" spans="1:65" s="2" customFormat="1" ht="24.2" customHeight="1" x14ac:dyDescent="0.2">
      <c r="A174" s="36"/>
      <c r="B174" s="37"/>
      <c r="C174" s="212" t="s">
        <v>272</v>
      </c>
      <c r="D174" s="212" t="s">
        <v>199</v>
      </c>
      <c r="E174" s="213" t="s">
        <v>743</v>
      </c>
      <c r="F174" s="214" t="s">
        <v>744</v>
      </c>
      <c r="G174" s="215" t="s">
        <v>123</v>
      </c>
      <c r="H174" s="216">
        <v>78</v>
      </c>
      <c r="I174" s="217"/>
      <c r="J174" s="218">
        <f>ROUND(I174*H174,2)</f>
        <v>0</v>
      </c>
      <c r="K174" s="219"/>
      <c r="L174" s="39"/>
      <c r="M174" s="220" t="s">
        <v>1</v>
      </c>
      <c r="N174" s="221" t="s">
        <v>46</v>
      </c>
      <c r="O174" s="73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4" t="s">
        <v>203</v>
      </c>
      <c r="AT174" s="224" t="s">
        <v>199</v>
      </c>
      <c r="AU174" s="224" t="s">
        <v>91</v>
      </c>
      <c r="AY174" s="18" t="s">
        <v>197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8" t="s">
        <v>89</v>
      </c>
      <c r="BK174" s="116">
        <f>ROUND(I174*H174,2)</f>
        <v>0</v>
      </c>
      <c r="BL174" s="18" t="s">
        <v>203</v>
      </c>
      <c r="BM174" s="224" t="s">
        <v>745</v>
      </c>
    </row>
    <row r="175" spans="1:65" s="14" customFormat="1" x14ac:dyDescent="0.2">
      <c r="B175" s="236"/>
      <c r="C175" s="237"/>
      <c r="D175" s="227" t="s">
        <v>205</v>
      </c>
      <c r="E175" s="238" t="s">
        <v>1</v>
      </c>
      <c r="F175" s="239" t="s">
        <v>746</v>
      </c>
      <c r="G175" s="237"/>
      <c r="H175" s="240">
        <v>54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205</v>
      </c>
      <c r="AU175" s="246" t="s">
        <v>91</v>
      </c>
      <c r="AV175" s="14" t="s">
        <v>91</v>
      </c>
      <c r="AW175" s="14" t="s">
        <v>34</v>
      </c>
      <c r="AX175" s="14" t="s">
        <v>81</v>
      </c>
      <c r="AY175" s="246" t="s">
        <v>197</v>
      </c>
    </row>
    <row r="176" spans="1:65" s="14" customFormat="1" x14ac:dyDescent="0.2">
      <c r="B176" s="236"/>
      <c r="C176" s="237"/>
      <c r="D176" s="227" t="s">
        <v>205</v>
      </c>
      <c r="E176" s="238" t="s">
        <v>1</v>
      </c>
      <c r="F176" s="239" t="s">
        <v>747</v>
      </c>
      <c r="G176" s="237"/>
      <c r="H176" s="240">
        <v>24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205</v>
      </c>
      <c r="AU176" s="246" t="s">
        <v>91</v>
      </c>
      <c r="AV176" s="14" t="s">
        <v>91</v>
      </c>
      <c r="AW176" s="14" t="s">
        <v>34</v>
      </c>
      <c r="AX176" s="14" t="s">
        <v>81</v>
      </c>
      <c r="AY176" s="246" t="s">
        <v>197</v>
      </c>
    </row>
    <row r="177" spans="1:65" s="16" customFormat="1" x14ac:dyDescent="0.2">
      <c r="B177" s="258"/>
      <c r="C177" s="259"/>
      <c r="D177" s="227" t="s">
        <v>205</v>
      </c>
      <c r="E177" s="260" t="s">
        <v>678</v>
      </c>
      <c r="F177" s="261" t="s">
        <v>240</v>
      </c>
      <c r="G177" s="259"/>
      <c r="H177" s="262">
        <v>78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205</v>
      </c>
      <c r="AU177" s="268" t="s">
        <v>91</v>
      </c>
      <c r="AV177" s="16" t="s">
        <v>203</v>
      </c>
      <c r="AW177" s="16" t="s">
        <v>34</v>
      </c>
      <c r="AX177" s="16" t="s">
        <v>89</v>
      </c>
      <c r="AY177" s="268" t="s">
        <v>197</v>
      </c>
    </row>
    <row r="178" spans="1:65" s="2" customFormat="1" ht="24.2" customHeight="1" x14ac:dyDescent="0.2">
      <c r="A178" s="36"/>
      <c r="B178" s="37"/>
      <c r="C178" s="212" t="s">
        <v>278</v>
      </c>
      <c r="D178" s="212" t="s">
        <v>199</v>
      </c>
      <c r="E178" s="213" t="s">
        <v>748</v>
      </c>
      <c r="F178" s="214" t="s">
        <v>749</v>
      </c>
      <c r="G178" s="215" t="s">
        <v>123</v>
      </c>
      <c r="H178" s="216">
        <v>78</v>
      </c>
      <c r="I178" s="217"/>
      <c r="J178" s="218">
        <f>ROUND(I178*H178,2)</f>
        <v>0</v>
      </c>
      <c r="K178" s="219"/>
      <c r="L178" s="39"/>
      <c r="M178" s="220" t="s">
        <v>1</v>
      </c>
      <c r="N178" s="221" t="s">
        <v>46</v>
      </c>
      <c r="O178" s="73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4" t="s">
        <v>203</v>
      </c>
      <c r="AT178" s="224" t="s">
        <v>199</v>
      </c>
      <c r="AU178" s="224" t="s">
        <v>91</v>
      </c>
      <c r="AY178" s="18" t="s">
        <v>197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8" t="s">
        <v>89</v>
      </c>
      <c r="BK178" s="116">
        <f>ROUND(I178*H178,2)</f>
        <v>0</v>
      </c>
      <c r="BL178" s="18" t="s">
        <v>203</v>
      </c>
      <c r="BM178" s="224" t="s">
        <v>750</v>
      </c>
    </row>
    <row r="179" spans="1:65" s="14" customFormat="1" x14ac:dyDescent="0.2">
      <c r="B179" s="236"/>
      <c r="C179" s="237"/>
      <c r="D179" s="227" t="s">
        <v>205</v>
      </c>
      <c r="E179" s="238" t="s">
        <v>1</v>
      </c>
      <c r="F179" s="239" t="s">
        <v>678</v>
      </c>
      <c r="G179" s="237"/>
      <c r="H179" s="240">
        <v>78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205</v>
      </c>
      <c r="AU179" s="246" t="s">
        <v>91</v>
      </c>
      <c r="AV179" s="14" t="s">
        <v>91</v>
      </c>
      <c r="AW179" s="14" t="s">
        <v>34</v>
      </c>
      <c r="AX179" s="14" t="s">
        <v>89</v>
      </c>
      <c r="AY179" s="246" t="s">
        <v>197</v>
      </c>
    </row>
    <row r="180" spans="1:65" s="2" customFormat="1" ht="14.45" customHeight="1" x14ac:dyDescent="0.2">
      <c r="A180" s="36"/>
      <c r="B180" s="37"/>
      <c r="C180" s="212" t="s">
        <v>285</v>
      </c>
      <c r="D180" s="212" t="s">
        <v>199</v>
      </c>
      <c r="E180" s="213" t="s">
        <v>751</v>
      </c>
      <c r="F180" s="214" t="s">
        <v>752</v>
      </c>
      <c r="G180" s="215" t="s">
        <v>109</v>
      </c>
      <c r="H180" s="216">
        <v>120</v>
      </c>
      <c r="I180" s="217"/>
      <c r="J180" s="218">
        <f>ROUND(I180*H180,2)</f>
        <v>0</v>
      </c>
      <c r="K180" s="219"/>
      <c r="L180" s="39"/>
      <c r="M180" s="220" t="s">
        <v>1</v>
      </c>
      <c r="N180" s="221" t="s">
        <v>46</v>
      </c>
      <c r="O180" s="73"/>
      <c r="P180" s="222">
        <f>O180*H180</f>
        <v>0</v>
      </c>
      <c r="Q180" s="222">
        <v>6.4000000000000005E-4</v>
      </c>
      <c r="R180" s="222">
        <f>Q180*H180</f>
        <v>7.6800000000000007E-2</v>
      </c>
      <c r="S180" s="222">
        <v>0</v>
      </c>
      <c r="T180" s="22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4" t="s">
        <v>203</v>
      </c>
      <c r="AT180" s="224" t="s">
        <v>199</v>
      </c>
      <c r="AU180" s="224" t="s">
        <v>91</v>
      </c>
      <c r="AY180" s="18" t="s">
        <v>197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8" t="s">
        <v>89</v>
      </c>
      <c r="BK180" s="116">
        <f>ROUND(I180*H180,2)</f>
        <v>0</v>
      </c>
      <c r="BL180" s="18" t="s">
        <v>203</v>
      </c>
      <c r="BM180" s="224" t="s">
        <v>753</v>
      </c>
    </row>
    <row r="181" spans="1:65" s="13" customFormat="1" x14ac:dyDescent="0.2">
      <c r="B181" s="225"/>
      <c r="C181" s="226"/>
      <c r="D181" s="227" t="s">
        <v>205</v>
      </c>
      <c r="E181" s="228" t="s">
        <v>1</v>
      </c>
      <c r="F181" s="229" t="s">
        <v>754</v>
      </c>
      <c r="G181" s="226"/>
      <c r="H181" s="228" t="s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205</v>
      </c>
      <c r="AU181" s="235" t="s">
        <v>91</v>
      </c>
      <c r="AV181" s="13" t="s">
        <v>89</v>
      </c>
      <c r="AW181" s="13" t="s">
        <v>34</v>
      </c>
      <c r="AX181" s="13" t="s">
        <v>81</v>
      </c>
      <c r="AY181" s="235" t="s">
        <v>197</v>
      </c>
    </row>
    <row r="182" spans="1:65" s="14" customFormat="1" x14ac:dyDescent="0.2">
      <c r="B182" s="236"/>
      <c r="C182" s="237"/>
      <c r="D182" s="227" t="s">
        <v>205</v>
      </c>
      <c r="E182" s="238" t="s">
        <v>1</v>
      </c>
      <c r="F182" s="239" t="s">
        <v>755</v>
      </c>
      <c r="G182" s="237"/>
      <c r="H182" s="240">
        <v>120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205</v>
      </c>
      <c r="AU182" s="246" t="s">
        <v>91</v>
      </c>
      <c r="AV182" s="14" t="s">
        <v>91</v>
      </c>
      <c r="AW182" s="14" t="s">
        <v>34</v>
      </c>
      <c r="AX182" s="14" t="s">
        <v>81</v>
      </c>
      <c r="AY182" s="246" t="s">
        <v>197</v>
      </c>
    </row>
    <row r="183" spans="1:65" s="16" customFormat="1" x14ac:dyDescent="0.2">
      <c r="B183" s="258"/>
      <c r="C183" s="259"/>
      <c r="D183" s="227" t="s">
        <v>205</v>
      </c>
      <c r="E183" s="260" t="s">
        <v>671</v>
      </c>
      <c r="F183" s="261" t="s">
        <v>240</v>
      </c>
      <c r="G183" s="259"/>
      <c r="H183" s="262">
        <v>120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205</v>
      </c>
      <c r="AU183" s="268" t="s">
        <v>91</v>
      </c>
      <c r="AV183" s="16" t="s">
        <v>203</v>
      </c>
      <c r="AW183" s="16" t="s">
        <v>34</v>
      </c>
      <c r="AX183" s="16" t="s">
        <v>89</v>
      </c>
      <c r="AY183" s="268" t="s">
        <v>197</v>
      </c>
    </row>
    <row r="184" spans="1:65" s="2" customFormat="1" ht="14.45" customHeight="1" x14ac:dyDescent="0.2">
      <c r="A184" s="36"/>
      <c r="B184" s="37"/>
      <c r="C184" s="212" t="s">
        <v>290</v>
      </c>
      <c r="D184" s="212" t="s">
        <v>199</v>
      </c>
      <c r="E184" s="213" t="s">
        <v>756</v>
      </c>
      <c r="F184" s="214" t="s">
        <v>757</v>
      </c>
      <c r="G184" s="215" t="s">
        <v>109</v>
      </c>
      <c r="H184" s="216">
        <v>120</v>
      </c>
      <c r="I184" s="217"/>
      <c r="J184" s="218">
        <f>ROUND(I184*H184,2)</f>
        <v>0</v>
      </c>
      <c r="K184" s="219"/>
      <c r="L184" s="39"/>
      <c r="M184" s="220" t="s">
        <v>1</v>
      </c>
      <c r="N184" s="221" t="s">
        <v>46</v>
      </c>
      <c r="O184" s="73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4" t="s">
        <v>203</v>
      </c>
      <c r="AT184" s="224" t="s">
        <v>199</v>
      </c>
      <c r="AU184" s="224" t="s">
        <v>91</v>
      </c>
      <c r="AY184" s="18" t="s">
        <v>197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8" t="s">
        <v>89</v>
      </c>
      <c r="BK184" s="116">
        <f>ROUND(I184*H184,2)</f>
        <v>0</v>
      </c>
      <c r="BL184" s="18" t="s">
        <v>203</v>
      </c>
      <c r="BM184" s="224" t="s">
        <v>758</v>
      </c>
    </row>
    <row r="185" spans="1:65" s="14" customFormat="1" x14ac:dyDescent="0.2">
      <c r="B185" s="236"/>
      <c r="C185" s="237"/>
      <c r="D185" s="227" t="s">
        <v>205</v>
      </c>
      <c r="E185" s="238" t="s">
        <v>1</v>
      </c>
      <c r="F185" s="239" t="s">
        <v>671</v>
      </c>
      <c r="G185" s="237"/>
      <c r="H185" s="240">
        <v>120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205</v>
      </c>
      <c r="AU185" s="246" t="s">
        <v>91</v>
      </c>
      <c r="AV185" s="14" t="s">
        <v>91</v>
      </c>
      <c r="AW185" s="14" t="s">
        <v>34</v>
      </c>
      <c r="AX185" s="14" t="s">
        <v>89</v>
      </c>
      <c r="AY185" s="246" t="s">
        <v>197</v>
      </c>
    </row>
    <row r="186" spans="1:65" s="2" customFormat="1" ht="24.2" customHeight="1" x14ac:dyDescent="0.2">
      <c r="A186" s="36"/>
      <c r="B186" s="37"/>
      <c r="C186" s="212" t="s">
        <v>294</v>
      </c>
      <c r="D186" s="212" t="s">
        <v>199</v>
      </c>
      <c r="E186" s="213" t="s">
        <v>759</v>
      </c>
      <c r="F186" s="214" t="s">
        <v>760</v>
      </c>
      <c r="G186" s="215" t="s">
        <v>109</v>
      </c>
      <c r="H186" s="216">
        <v>1200</v>
      </c>
      <c r="I186" s="217"/>
      <c r="J186" s="218">
        <f>ROUND(I186*H186,2)</f>
        <v>0</v>
      </c>
      <c r="K186" s="219"/>
      <c r="L186" s="39"/>
      <c r="M186" s="220" t="s">
        <v>1</v>
      </c>
      <c r="N186" s="221" t="s">
        <v>46</v>
      </c>
      <c r="O186" s="73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4" t="s">
        <v>203</v>
      </c>
      <c r="AT186" s="224" t="s">
        <v>199</v>
      </c>
      <c r="AU186" s="224" t="s">
        <v>91</v>
      </c>
      <c r="AY186" s="18" t="s">
        <v>197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8" t="s">
        <v>89</v>
      </c>
      <c r="BK186" s="116">
        <f>ROUND(I186*H186,2)</f>
        <v>0</v>
      </c>
      <c r="BL186" s="18" t="s">
        <v>203</v>
      </c>
      <c r="BM186" s="224" t="s">
        <v>761</v>
      </c>
    </row>
    <row r="187" spans="1:65" s="14" customFormat="1" x14ac:dyDescent="0.2">
      <c r="B187" s="236"/>
      <c r="C187" s="237"/>
      <c r="D187" s="227" t="s">
        <v>205</v>
      </c>
      <c r="E187" s="238" t="s">
        <v>1</v>
      </c>
      <c r="F187" s="239" t="s">
        <v>762</v>
      </c>
      <c r="G187" s="237"/>
      <c r="H187" s="240">
        <v>1200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205</v>
      </c>
      <c r="AU187" s="246" t="s">
        <v>91</v>
      </c>
      <c r="AV187" s="14" t="s">
        <v>91</v>
      </c>
      <c r="AW187" s="14" t="s">
        <v>34</v>
      </c>
      <c r="AX187" s="14" t="s">
        <v>89</v>
      </c>
      <c r="AY187" s="246" t="s">
        <v>197</v>
      </c>
    </row>
    <row r="188" spans="1:65" s="2" customFormat="1" ht="24.2" customHeight="1" x14ac:dyDescent="0.2">
      <c r="A188" s="36"/>
      <c r="B188" s="37"/>
      <c r="C188" s="212" t="s">
        <v>8</v>
      </c>
      <c r="D188" s="212" t="s">
        <v>199</v>
      </c>
      <c r="E188" s="213" t="s">
        <v>763</v>
      </c>
      <c r="F188" s="214" t="s">
        <v>764</v>
      </c>
      <c r="G188" s="215" t="s">
        <v>123</v>
      </c>
      <c r="H188" s="216">
        <v>1202.2629999999999</v>
      </c>
      <c r="I188" s="217"/>
      <c r="J188" s="218">
        <f>ROUND(I188*H188,2)</f>
        <v>0</v>
      </c>
      <c r="K188" s="219"/>
      <c r="L188" s="39"/>
      <c r="M188" s="220" t="s">
        <v>1</v>
      </c>
      <c r="N188" s="221" t="s">
        <v>46</v>
      </c>
      <c r="O188" s="73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4" t="s">
        <v>203</v>
      </c>
      <c r="AT188" s="224" t="s">
        <v>199</v>
      </c>
      <c r="AU188" s="224" t="s">
        <v>91</v>
      </c>
      <c r="AY188" s="18" t="s">
        <v>197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8" t="s">
        <v>89</v>
      </c>
      <c r="BK188" s="116">
        <f>ROUND(I188*H188,2)</f>
        <v>0</v>
      </c>
      <c r="BL188" s="18" t="s">
        <v>203</v>
      </c>
      <c r="BM188" s="224" t="s">
        <v>765</v>
      </c>
    </row>
    <row r="189" spans="1:65" s="14" customFormat="1" x14ac:dyDescent="0.2">
      <c r="B189" s="236"/>
      <c r="C189" s="237"/>
      <c r="D189" s="227" t="s">
        <v>205</v>
      </c>
      <c r="E189" s="238" t="s">
        <v>686</v>
      </c>
      <c r="F189" s="239" t="s">
        <v>766</v>
      </c>
      <c r="G189" s="237"/>
      <c r="H189" s="240">
        <v>1202.2629999999999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AT189" s="246" t="s">
        <v>205</v>
      </c>
      <c r="AU189" s="246" t="s">
        <v>91</v>
      </c>
      <c r="AV189" s="14" t="s">
        <v>91</v>
      </c>
      <c r="AW189" s="14" t="s">
        <v>34</v>
      </c>
      <c r="AX189" s="14" t="s">
        <v>89</v>
      </c>
      <c r="AY189" s="246" t="s">
        <v>197</v>
      </c>
    </row>
    <row r="190" spans="1:65" s="2" customFormat="1" ht="24.2" customHeight="1" x14ac:dyDescent="0.2">
      <c r="A190" s="36"/>
      <c r="B190" s="37"/>
      <c r="C190" s="212" t="s">
        <v>302</v>
      </c>
      <c r="D190" s="212" t="s">
        <v>199</v>
      </c>
      <c r="E190" s="213" t="s">
        <v>767</v>
      </c>
      <c r="F190" s="214" t="s">
        <v>768</v>
      </c>
      <c r="G190" s="215" t="s">
        <v>123</v>
      </c>
      <c r="H190" s="216">
        <v>1202.2629999999999</v>
      </c>
      <c r="I190" s="217"/>
      <c r="J190" s="218">
        <f>ROUND(I190*H190,2)</f>
        <v>0</v>
      </c>
      <c r="K190" s="219"/>
      <c r="L190" s="39"/>
      <c r="M190" s="220" t="s">
        <v>1</v>
      </c>
      <c r="N190" s="221" t="s">
        <v>46</v>
      </c>
      <c r="O190" s="73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4" t="s">
        <v>203</v>
      </c>
      <c r="AT190" s="224" t="s">
        <v>199</v>
      </c>
      <c r="AU190" s="224" t="s">
        <v>91</v>
      </c>
      <c r="AY190" s="18" t="s">
        <v>197</v>
      </c>
      <c r="BE190" s="116">
        <f>IF(N190="základní",J190,0)</f>
        <v>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8" t="s">
        <v>89</v>
      </c>
      <c r="BK190" s="116">
        <f>ROUND(I190*H190,2)</f>
        <v>0</v>
      </c>
      <c r="BL190" s="18" t="s">
        <v>203</v>
      </c>
      <c r="BM190" s="224" t="s">
        <v>769</v>
      </c>
    </row>
    <row r="191" spans="1:65" s="14" customFormat="1" x14ac:dyDescent="0.2">
      <c r="B191" s="236"/>
      <c r="C191" s="237"/>
      <c r="D191" s="227" t="s">
        <v>205</v>
      </c>
      <c r="E191" s="238" t="s">
        <v>1</v>
      </c>
      <c r="F191" s="239" t="s">
        <v>686</v>
      </c>
      <c r="G191" s="237"/>
      <c r="H191" s="240">
        <v>1202.2629999999999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205</v>
      </c>
      <c r="AU191" s="246" t="s">
        <v>91</v>
      </c>
      <c r="AV191" s="14" t="s">
        <v>91</v>
      </c>
      <c r="AW191" s="14" t="s">
        <v>34</v>
      </c>
      <c r="AX191" s="14" t="s">
        <v>81</v>
      </c>
      <c r="AY191" s="246" t="s">
        <v>197</v>
      </c>
    </row>
    <row r="192" spans="1:65" s="16" customFormat="1" x14ac:dyDescent="0.2">
      <c r="B192" s="258"/>
      <c r="C192" s="259"/>
      <c r="D192" s="227" t="s">
        <v>205</v>
      </c>
      <c r="E192" s="260" t="s">
        <v>1</v>
      </c>
      <c r="F192" s="261" t="s">
        <v>240</v>
      </c>
      <c r="G192" s="259"/>
      <c r="H192" s="262">
        <v>1202.2629999999999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AT192" s="268" t="s">
        <v>205</v>
      </c>
      <c r="AU192" s="268" t="s">
        <v>91</v>
      </c>
      <c r="AV192" s="16" t="s">
        <v>203</v>
      </c>
      <c r="AW192" s="16" t="s">
        <v>34</v>
      </c>
      <c r="AX192" s="16" t="s">
        <v>89</v>
      </c>
      <c r="AY192" s="268" t="s">
        <v>197</v>
      </c>
    </row>
    <row r="193" spans="1:65" s="2" customFormat="1" ht="14.45" customHeight="1" x14ac:dyDescent="0.2">
      <c r="A193" s="36"/>
      <c r="B193" s="37"/>
      <c r="C193" s="212" t="s">
        <v>306</v>
      </c>
      <c r="D193" s="212" t="s">
        <v>199</v>
      </c>
      <c r="E193" s="213" t="s">
        <v>770</v>
      </c>
      <c r="F193" s="214" t="s">
        <v>771</v>
      </c>
      <c r="G193" s="215" t="s">
        <v>123</v>
      </c>
      <c r="H193" s="216">
        <v>705.59100000000001</v>
      </c>
      <c r="I193" s="217"/>
      <c r="J193" s="218">
        <f>ROUND(I193*H193,2)</f>
        <v>0</v>
      </c>
      <c r="K193" s="219"/>
      <c r="L193" s="39"/>
      <c r="M193" s="220" t="s">
        <v>1</v>
      </c>
      <c r="N193" s="221" t="s">
        <v>46</v>
      </c>
      <c r="O193" s="73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4" t="s">
        <v>203</v>
      </c>
      <c r="AT193" s="224" t="s">
        <v>199</v>
      </c>
      <c r="AU193" s="224" t="s">
        <v>91</v>
      </c>
      <c r="AY193" s="18" t="s">
        <v>197</v>
      </c>
      <c r="BE193" s="116">
        <f>IF(N193="základní",J193,0)</f>
        <v>0</v>
      </c>
      <c r="BF193" s="116">
        <f>IF(N193="snížená",J193,0)</f>
        <v>0</v>
      </c>
      <c r="BG193" s="116">
        <f>IF(N193="zákl. přenesená",J193,0)</f>
        <v>0</v>
      </c>
      <c r="BH193" s="116">
        <f>IF(N193="sníž. přenesená",J193,0)</f>
        <v>0</v>
      </c>
      <c r="BI193" s="116">
        <f>IF(N193="nulová",J193,0)</f>
        <v>0</v>
      </c>
      <c r="BJ193" s="18" t="s">
        <v>89</v>
      </c>
      <c r="BK193" s="116">
        <f>ROUND(I193*H193,2)</f>
        <v>0</v>
      </c>
      <c r="BL193" s="18" t="s">
        <v>203</v>
      </c>
      <c r="BM193" s="224" t="s">
        <v>772</v>
      </c>
    </row>
    <row r="194" spans="1:65" s="13" customFormat="1" x14ac:dyDescent="0.2">
      <c r="B194" s="225"/>
      <c r="C194" s="226"/>
      <c r="D194" s="227" t="s">
        <v>205</v>
      </c>
      <c r="E194" s="228" t="s">
        <v>1</v>
      </c>
      <c r="F194" s="229" t="s">
        <v>773</v>
      </c>
      <c r="G194" s="226"/>
      <c r="H194" s="228" t="s">
        <v>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AT194" s="235" t="s">
        <v>205</v>
      </c>
      <c r="AU194" s="235" t="s">
        <v>91</v>
      </c>
      <c r="AV194" s="13" t="s">
        <v>89</v>
      </c>
      <c r="AW194" s="13" t="s">
        <v>34</v>
      </c>
      <c r="AX194" s="13" t="s">
        <v>81</v>
      </c>
      <c r="AY194" s="235" t="s">
        <v>197</v>
      </c>
    </row>
    <row r="195" spans="1:65" s="14" customFormat="1" x14ac:dyDescent="0.2">
      <c r="B195" s="236"/>
      <c r="C195" s="237"/>
      <c r="D195" s="227" t="s">
        <v>205</v>
      </c>
      <c r="E195" s="238" t="s">
        <v>689</v>
      </c>
      <c r="F195" s="239" t="s">
        <v>692</v>
      </c>
      <c r="G195" s="237"/>
      <c r="H195" s="240">
        <v>705.59100000000001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205</v>
      </c>
      <c r="AU195" s="246" t="s">
        <v>91</v>
      </c>
      <c r="AV195" s="14" t="s">
        <v>91</v>
      </c>
      <c r="AW195" s="14" t="s">
        <v>34</v>
      </c>
      <c r="AX195" s="14" t="s">
        <v>89</v>
      </c>
      <c r="AY195" s="246" t="s">
        <v>197</v>
      </c>
    </row>
    <row r="196" spans="1:65" s="2" customFormat="1" ht="24.2" customHeight="1" x14ac:dyDescent="0.2">
      <c r="A196" s="36"/>
      <c r="B196" s="37"/>
      <c r="C196" s="212" t="s">
        <v>312</v>
      </c>
      <c r="D196" s="212" t="s">
        <v>199</v>
      </c>
      <c r="E196" s="213" t="s">
        <v>774</v>
      </c>
      <c r="F196" s="214" t="s">
        <v>775</v>
      </c>
      <c r="G196" s="215" t="s">
        <v>288</v>
      </c>
      <c r="H196" s="216">
        <v>1270.0640000000001</v>
      </c>
      <c r="I196" s="217"/>
      <c r="J196" s="218">
        <f>ROUND(I196*H196,2)</f>
        <v>0</v>
      </c>
      <c r="K196" s="219"/>
      <c r="L196" s="39"/>
      <c r="M196" s="220" t="s">
        <v>1</v>
      </c>
      <c r="N196" s="221" t="s">
        <v>46</v>
      </c>
      <c r="O196" s="73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4" t="s">
        <v>203</v>
      </c>
      <c r="AT196" s="224" t="s">
        <v>199</v>
      </c>
      <c r="AU196" s="224" t="s">
        <v>91</v>
      </c>
      <c r="AY196" s="18" t="s">
        <v>197</v>
      </c>
      <c r="BE196" s="116">
        <f>IF(N196="základní",J196,0)</f>
        <v>0</v>
      </c>
      <c r="BF196" s="116">
        <f>IF(N196="snížená",J196,0)</f>
        <v>0</v>
      </c>
      <c r="BG196" s="116">
        <f>IF(N196="zákl. přenesená",J196,0)</f>
        <v>0</v>
      </c>
      <c r="BH196" s="116">
        <f>IF(N196="sníž. přenesená",J196,0)</f>
        <v>0</v>
      </c>
      <c r="BI196" s="116">
        <f>IF(N196="nulová",J196,0)</f>
        <v>0</v>
      </c>
      <c r="BJ196" s="18" t="s">
        <v>89</v>
      </c>
      <c r="BK196" s="116">
        <f>ROUND(I196*H196,2)</f>
        <v>0</v>
      </c>
      <c r="BL196" s="18" t="s">
        <v>203</v>
      </c>
      <c r="BM196" s="224" t="s">
        <v>776</v>
      </c>
    </row>
    <row r="197" spans="1:65" s="14" customFormat="1" x14ac:dyDescent="0.2">
      <c r="B197" s="236"/>
      <c r="C197" s="237"/>
      <c r="D197" s="227" t="s">
        <v>205</v>
      </c>
      <c r="E197" s="238" t="s">
        <v>1</v>
      </c>
      <c r="F197" s="239" t="s">
        <v>777</v>
      </c>
      <c r="G197" s="237"/>
      <c r="H197" s="240">
        <v>1270.0640000000001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205</v>
      </c>
      <c r="AU197" s="246" t="s">
        <v>91</v>
      </c>
      <c r="AV197" s="14" t="s">
        <v>91</v>
      </c>
      <c r="AW197" s="14" t="s">
        <v>34</v>
      </c>
      <c r="AX197" s="14" t="s">
        <v>89</v>
      </c>
      <c r="AY197" s="246" t="s">
        <v>197</v>
      </c>
    </row>
    <row r="198" spans="1:65" s="2" customFormat="1" ht="24.2" customHeight="1" x14ac:dyDescent="0.2">
      <c r="A198" s="36"/>
      <c r="B198" s="37"/>
      <c r="C198" s="212" t="s">
        <v>320</v>
      </c>
      <c r="D198" s="212" t="s">
        <v>199</v>
      </c>
      <c r="E198" s="213" t="s">
        <v>778</v>
      </c>
      <c r="F198" s="214" t="s">
        <v>779</v>
      </c>
      <c r="G198" s="215" t="s">
        <v>123</v>
      </c>
      <c r="H198" s="216">
        <v>721.79100000000005</v>
      </c>
      <c r="I198" s="217"/>
      <c r="J198" s="218">
        <f>ROUND(I198*H198,2)</f>
        <v>0</v>
      </c>
      <c r="K198" s="219"/>
      <c r="L198" s="39"/>
      <c r="M198" s="220" t="s">
        <v>1</v>
      </c>
      <c r="N198" s="221" t="s">
        <v>46</v>
      </c>
      <c r="O198" s="73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4" t="s">
        <v>203</v>
      </c>
      <c r="AT198" s="224" t="s">
        <v>199</v>
      </c>
      <c r="AU198" s="224" t="s">
        <v>91</v>
      </c>
      <c r="AY198" s="18" t="s">
        <v>197</v>
      </c>
      <c r="BE198" s="116">
        <f>IF(N198="základní",J198,0)</f>
        <v>0</v>
      </c>
      <c r="BF198" s="116">
        <f>IF(N198="snížená",J198,0)</f>
        <v>0</v>
      </c>
      <c r="BG198" s="116">
        <f>IF(N198="zákl. přenesená",J198,0)</f>
        <v>0</v>
      </c>
      <c r="BH198" s="116">
        <f>IF(N198="sníž. přenesená",J198,0)</f>
        <v>0</v>
      </c>
      <c r="BI198" s="116">
        <f>IF(N198="nulová",J198,0)</f>
        <v>0</v>
      </c>
      <c r="BJ198" s="18" t="s">
        <v>89</v>
      </c>
      <c r="BK198" s="116">
        <f>ROUND(I198*H198,2)</f>
        <v>0</v>
      </c>
      <c r="BL198" s="18" t="s">
        <v>203</v>
      </c>
      <c r="BM198" s="224" t="s">
        <v>780</v>
      </c>
    </row>
    <row r="199" spans="1:65" s="13" customFormat="1" x14ac:dyDescent="0.2">
      <c r="B199" s="225"/>
      <c r="C199" s="226"/>
      <c r="D199" s="227" t="s">
        <v>205</v>
      </c>
      <c r="E199" s="228" t="s">
        <v>1</v>
      </c>
      <c r="F199" s="229" t="s">
        <v>781</v>
      </c>
      <c r="G199" s="226"/>
      <c r="H199" s="228" t="s">
        <v>1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AT199" s="235" t="s">
        <v>205</v>
      </c>
      <c r="AU199" s="235" t="s">
        <v>91</v>
      </c>
      <c r="AV199" s="13" t="s">
        <v>89</v>
      </c>
      <c r="AW199" s="13" t="s">
        <v>34</v>
      </c>
      <c r="AX199" s="13" t="s">
        <v>81</v>
      </c>
      <c r="AY199" s="235" t="s">
        <v>197</v>
      </c>
    </row>
    <row r="200" spans="1:65" s="14" customFormat="1" x14ac:dyDescent="0.2">
      <c r="B200" s="236"/>
      <c r="C200" s="237"/>
      <c r="D200" s="227" t="s">
        <v>205</v>
      </c>
      <c r="E200" s="238" t="s">
        <v>692</v>
      </c>
      <c r="F200" s="239" t="s">
        <v>782</v>
      </c>
      <c r="G200" s="237"/>
      <c r="H200" s="240">
        <v>705.59100000000001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AT200" s="246" t="s">
        <v>205</v>
      </c>
      <c r="AU200" s="246" t="s">
        <v>91</v>
      </c>
      <c r="AV200" s="14" t="s">
        <v>91</v>
      </c>
      <c r="AW200" s="14" t="s">
        <v>34</v>
      </c>
      <c r="AX200" s="14" t="s">
        <v>81</v>
      </c>
      <c r="AY200" s="246" t="s">
        <v>197</v>
      </c>
    </row>
    <row r="201" spans="1:65" s="14" customFormat="1" x14ac:dyDescent="0.2">
      <c r="B201" s="236"/>
      <c r="C201" s="237"/>
      <c r="D201" s="227" t="s">
        <v>205</v>
      </c>
      <c r="E201" s="238" t="s">
        <v>1</v>
      </c>
      <c r="F201" s="239" t="s">
        <v>663</v>
      </c>
      <c r="G201" s="237"/>
      <c r="H201" s="240">
        <v>16.2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205</v>
      </c>
      <c r="AU201" s="246" t="s">
        <v>91</v>
      </c>
      <c r="AV201" s="14" t="s">
        <v>91</v>
      </c>
      <c r="AW201" s="14" t="s">
        <v>34</v>
      </c>
      <c r="AX201" s="14" t="s">
        <v>81</v>
      </c>
      <c r="AY201" s="246" t="s">
        <v>197</v>
      </c>
    </row>
    <row r="202" spans="1:65" s="16" customFormat="1" x14ac:dyDescent="0.2">
      <c r="B202" s="258"/>
      <c r="C202" s="259"/>
      <c r="D202" s="227" t="s">
        <v>205</v>
      </c>
      <c r="E202" s="260" t="s">
        <v>1</v>
      </c>
      <c r="F202" s="261" t="s">
        <v>240</v>
      </c>
      <c r="G202" s="259"/>
      <c r="H202" s="262">
        <v>721.79100000000005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AT202" s="268" t="s">
        <v>205</v>
      </c>
      <c r="AU202" s="268" t="s">
        <v>91</v>
      </c>
      <c r="AV202" s="16" t="s">
        <v>203</v>
      </c>
      <c r="AW202" s="16" t="s">
        <v>34</v>
      </c>
      <c r="AX202" s="16" t="s">
        <v>89</v>
      </c>
      <c r="AY202" s="268" t="s">
        <v>197</v>
      </c>
    </row>
    <row r="203" spans="1:65" s="2" customFormat="1" ht="24.2" customHeight="1" x14ac:dyDescent="0.2">
      <c r="A203" s="36"/>
      <c r="B203" s="37"/>
      <c r="C203" s="269" t="s">
        <v>326</v>
      </c>
      <c r="D203" s="269" t="s">
        <v>243</v>
      </c>
      <c r="E203" s="270" t="s">
        <v>783</v>
      </c>
      <c r="F203" s="271" t="s">
        <v>784</v>
      </c>
      <c r="G203" s="272" t="s">
        <v>288</v>
      </c>
      <c r="H203" s="273">
        <v>24.3</v>
      </c>
      <c r="I203" s="274"/>
      <c r="J203" s="275">
        <f>ROUND(I203*H203,2)</f>
        <v>0</v>
      </c>
      <c r="K203" s="276"/>
      <c r="L203" s="277"/>
      <c r="M203" s="278" t="s">
        <v>1</v>
      </c>
      <c r="N203" s="279" t="s">
        <v>46</v>
      </c>
      <c r="O203" s="73"/>
      <c r="P203" s="222">
        <f>O203*H203</f>
        <v>0</v>
      </c>
      <c r="Q203" s="222">
        <v>1.5</v>
      </c>
      <c r="R203" s="222">
        <f>Q203*H203</f>
        <v>36.450000000000003</v>
      </c>
      <c r="S203" s="222">
        <v>0</v>
      </c>
      <c r="T203" s="22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4" t="s">
        <v>246</v>
      </c>
      <c r="AT203" s="224" t="s">
        <v>243</v>
      </c>
      <c r="AU203" s="224" t="s">
        <v>91</v>
      </c>
      <c r="AY203" s="18" t="s">
        <v>197</v>
      </c>
      <c r="BE203" s="116">
        <f>IF(N203="základní",J203,0)</f>
        <v>0</v>
      </c>
      <c r="BF203" s="116">
        <f>IF(N203="snížená",J203,0)</f>
        <v>0</v>
      </c>
      <c r="BG203" s="116">
        <f>IF(N203="zákl. přenesená",J203,0)</f>
        <v>0</v>
      </c>
      <c r="BH203" s="116">
        <f>IF(N203="sníž. přenesená",J203,0)</f>
        <v>0</v>
      </c>
      <c r="BI203" s="116">
        <f>IF(N203="nulová",J203,0)</f>
        <v>0</v>
      </c>
      <c r="BJ203" s="18" t="s">
        <v>89</v>
      </c>
      <c r="BK203" s="116">
        <f>ROUND(I203*H203,2)</f>
        <v>0</v>
      </c>
      <c r="BL203" s="18" t="s">
        <v>203</v>
      </c>
      <c r="BM203" s="224" t="s">
        <v>785</v>
      </c>
    </row>
    <row r="204" spans="1:65" s="14" customFormat="1" x14ac:dyDescent="0.2">
      <c r="B204" s="236"/>
      <c r="C204" s="237"/>
      <c r="D204" s="227" t="s">
        <v>205</v>
      </c>
      <c r="E204" s="238" t="s">
        <v>1</v>
      </c>
      <c r="F204" s="239" t="s">
        <v>786</v>
      </c>
      <c r="G204" s="237"/>
      <c r="H204" s="240">
        <v>24.3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205</v>
      </c>
      <c r="AU204" s="246" t="s">
        <v>91</v>
      </c>
      <c r="AV204" s="14" t="s">
        <v>91</v>
      </c>
      <c r="AW204" s="14" t="s">
        <v>34</v>
      </c>
      <c r="AX204" s="14" t="s">
        <v>89</v>
      </c>
      <c r="AY204" s="246" t="s">
        <v>197</v>
      </c>
    </row>
    <row r="205" spans="1:65" s="2" customFormat="1" ht="24.2" customHeight="1" x14ac:dyDescent="0.2">
      <c r="A205" s="36"/>
      <c r="B205" s="37"/>
      <c r="C205" s="212" t="s">
        <v>7</v>
      </c>
      <c r="D205" s="212" t="s">
        <v>199</v>
      </c>
      <c r="E205" s="213" t="s">
        <v>787</v>
      </c>
      <c r="F205" s="214" t="s">
        <v>788</v>
      </c>
      <c r="G205" s="215" t="s">
        <v>109</v>
      </c>
      <c r="H205" s="216">
        <v>655.76</v>
      </c>
      <c r="I205" s="217"/>
      <c r="J205" s="218">
        <f>ROUND(I205*H205,2)</f>
        <v>0</v>
      </c>
      <c r="K205" s="219"/>
      <c r="L205" s="39"/>
      <c r="M205" s="220" t="s">
        <v>1</v>
      </c>
      <c r="N205" s="221" t="s">
        <v>46</v>
      </c>
      <c r="O205" s="73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4" t="s">
        <v>203</v>
      </c>
      <c r="AT205" s="224" t="s">
        <v>199</v>
      </c>
      <c r="AU205" s="224" t="s">
        <v>91</v>
      </c>
      <c r="AY205" s="18" t="s">
        <v>197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8" t="s">
        <v>89</v>
      </c>
      <c r="BK205" s="116">
        <f>ROUND(I205*H205,2)</f>
        <v>0</v>
      </c>
      <c r="BL205" s="18" t="s">
        <v>203</v>
      </c>
      <c r="BM205" s="224" t="s">
        <v>789</v>
      </c>
    </row>
    <row r="206" spans="1:65" s="14" customFormat="1" x14ac:dyDescent="0.2">
      <c r="B206" s="236"/>
      <c r="C206" s="237"/>
      <c r="D206" s="227" t="s">
        <v>205</v>
      </c>
      <c r="E206" s="238" t="s">
        <v>1</v>
      </c>
      <c r="F206" s="239" t="s">
        <v>680</v>
      </c>
      <c r="G206" s="237"/>
      <c r="H206" s="240">
        <v>655.76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205</v>
      </c>
      <c r="AU206" s="246" t="s">
        <v>91</v>
      </c>
      <c r="AV206" s="14" t="s">
        <v>91</v>
      </c>
      <c r="AW206" s="14" t="s">
        <v>34</v>
      </c>
      <c r="AX206" s="14" t="s">
        <v>89</v>
      </c>
      <c r="AY206" s="246" t="s">
        <v>197</v>
      </c>
    </row>
    <row r="207" spans="1:65" s="2" customFormat="1" ht="24.2" customHeight="1" x14ac:dyDescent="0.2">
      <c r="A207" s="36"/>
      <c r="B207" s="37"/>
      <c r="C207" s="212" t="s">
        <v>337</v>
      </c>
      <c r="D207" s="212" t="s">
        <v>199</v>
      </c>
      <c r="E207" s="213" t="s">
        <v>790</v>
      </c>
      <c r="F207" s="214" t="s">
        <v>791</v>
      </c>
      <c r="G207" s="215" t="s">
        <v>109</v>
      </c>
      <c r="H207" s="216">
        <v>655.76</v>
      </c>
      <c r="I207" s="217"/>
      <c r="J207" s="218">
        <f>ROUND(I207*H207,2)</f>
        <v>0</v>
      </c>
      <c r="K207" s="219"/>
      <c r="L207" s="39"/>
      <c r="M207" s="220" t="s">
        <v>1</v>
      </c>
      <c r="N207" s="221" t="s">
        <v>46</v>
      </c>
      <c r="O207" s="73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24" t="s">
        <v>203</v>
      </c>
      <c r="AT207" s="224" t="s">
        <v>199</v>
      </c>
      <c r="AU207" s="224" t="s">
        <v>91</v>
      </c>
      <c r="AY207" s="18" t="s">
        <v>197</v>
      </c>
      <c r="BE207" s="116">
        <f>IF(N207="základní",J207,0)</f>
        <v>0</v>
      </c>
      <c r="BF207" s="116">
        <f>IF(N207="snížená",J207,0)</f>
        <v>0</v>
      </c>
      <c r="BG207" s="116">
        <f>IF(N207="zákl. přenesená",J207,0)</f>
        <v>0</v>
      </c>
      <c r="BH207" s="116">
        <f>IF(N207="sníž. přenesená",J207,0)</f>
        <v>0</v>
      </c>
      <c r="BI207" s="116">
        <f>IF(N207="nulová",J207,0)</f>
        <v>0</v>
      </c>
      <c r="BJ207" s="18" t="s">
        <v>89</v>
      </c>
      <c r="BK207" s="116">
        <f>ROUND(I207*H207,2)</f>
        <v>0</v>
      </c>
      <c r="BL207" s="18" t="s">
        <v>203</v>
      </c>
      <c r="BM207" s="224" t="s">
        <v>792</v>
      </c>
    </row>
    <row r="208" spans="1:65" s="14" customFormat="1" x14ac:dyDescent="0.2">
      <c r="B208" s="236"/>
      <c r="C208" s="237"/>
      <c r="D208" s="227" t="s">
        <v>205</v>
      </c>
      <c r="E208" s="238" t="s">
        <v>1</v>
      </c>
      <c r="F208" s="239" t="s">
        <v>793</v>
      </c>
      <c r="G208" s="237"/>
      <c r="H208" s="240">
        <v>655.76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AT208" s="246" t="s">
        <v>205</v>
      </c>
      <c r="AU208" s="246" t="s">
        <v>91</v>
      </c>
      <c r="AV208" s="14" t="s">
        <v>91</v>
      </c>
      <c r="AW208" s="14" t="s">
        <v>34</v>
      </c>
      <c r="AX208" s="14" t="s">
        <v>89</v>
      </c>
      <c r="AY208" s="246" t="s">
        <v>197</v>
      </c>
    </row>
    <row r="209" spans="1:65" s="2" customFormat="1" ht="24.2" customHeight="1" x14ac:dyDescent="0.2">
      <c r="A209" s="36"/>
      <c r="B209" s="37"/>
      <c r="C209" s="212" t="s">
        <v>342</v>
      </c>
      <c r="D209" s="212" t="s">
        <v>199</v>
      </c>
      <c r="E209" s="213" t="s">
        <v>794</v>
      </c>
      <c r="F209" s="214" t="s">
        <v>795</v>
      </c>
      <c r="G209" s="215" t="s">
        <v>109</v>
      </c>
      <c r="H209" s="216">
        <v>655.76</v>
      </c>
      <c r="I209" s="217"/>
      <c r="J209" s="218">
        <f>ROUND(I209*H209,2)</f>
        <v>0</v>
      </c>
      <c r="K209" s="219"/>
      <c r="L209" s="39"/>
      <c r="M209" s="220" t="s">
        <v>1</v>
      </c>
      <c r="N209" s="221" t="s">
        <v>46</v>
      </c>
      <c r="O209" s="73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4" t="s">
        <v>203</v>
      </c>
      <c r="AT209" s="224" t="s">
        <v>199</v>
      </c>
      <c r="AU209" s="224" t="s">
        <v>91</v>
      </c>
      <c r="AY209" s="18" t="s">
        <v>197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8" t="s">
        <v>89</v>
      </c>
      <c r="BK209" s="116">
        <f>ROUND(I209*H209,2)</f>
        <v>0</v>
      </c>
      <c r="BL209" s="18" t="s">
        <v>203</v>
      </c>
      <c r="BM209" s="224" t="s">
        <v>796</v>
      </c>
    </row>
    <row r="210" spans="1:65" s="14" customFormat="1" x14ac:dyDescent="0.2">
      <c r="B210" s="236"/>
      <c r="C210" s="237"/>
      <c r="D210" s="227" t="s">
        <v>205</v>
      </c>
      <c r="E210" s="238" t="s">
        <v>680</v>
      </c>
      <c r="F210" s="239" t="s">
        <v>793</v>
      </c>
      <c r="G210" s="237"/>
      <c r="H210" s="240">
        <v>655.76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AT210" s="246" t="s">
        <v>205</v>
      </c>
      <c r="AU210" s="246" t="s">
        <v>91</v>
      </c>
      <c r="AV210" s="14" t="s">
        <v>91</v>
      </c>
      <c r="AW210" s="14" t="s">
        <v>34</v>
      </c>
      <c r="AX210" s="14" t="s">
        <v>89</v>
      </c>
      <c r="AY210" s="246" t="s">
        <v>197</v>
      </c>
    </row>
    <row r="211" spans="1:65" s="2" customFormat="1" ht="14.45" customHeight="1" x14ac:dyDescent="0.2">
      <c r="A211" s="36"/>
      <c r="B211" s="37"/>
      <c r="C211" s="269" t="s">
        <v>346</v>
      </c>
      <c r="D211" s="269" t="s">
        <v>243</v>
      </c>
      <c r="E211" s="270" t="s">
        <v>797</v>
      </c>
      <c r="F211" s="271" t="s">
        <v>798</v>
      </c>
      <c r="G211" s="272" t="s">
        <v>597</v>
      </c>
      <c r="H211" s="273">
        <v>78.400000000000006</v>
      </c>
      <c r="I211" s="274"/>
      <c r="J211" s="275">
        <f>ROUND(I211*H211,2)</f>
        <v>0</v>
      </c>
      <c r="K211" s="276"/>
      <c r="L211" s="277"/>
      <c r="M211" s="278" t="s">
        <v>1</v>
      </c>
      <c r="N211" s="279" t="s">
        <v>46</v>
      </c>
      <c r="O211" s="73"/>
      <c r="P211" s="222">
        <f>O211*H211</f>
        <v>0</v>
      </c>
      <c r="Q211" s="222">
        <v>1E-3</v>
      </c>
      <c r="R211" s="222">
        <f>Q211*H211</f>
        <v>7.8400000000000011E-2</v>
      </c>
      <c r="S211" s="222">
        <v>0</v>
      </c>
      <c r="T211" s="22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4" t="s">
        <v>246</v>
      </c>
      <c r="AT211" s="224" t="s">
        <v>243</v>
      </c>
      <c r="AU211" s="224" t="s">
        <v>91</v>
      </c>
      <c r="AY211" s="18" t="s">
        <v>197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8" t="s">
        <v>89</v>
      </c>
      <c r="BK211" s="116">
        <f>ROUND(I211*H211,2)</f>
        <v>0</v>
      </c>
      <c r="BL211" s="18" t="s">
        <v>203</v>
      </c>
      <c r="BM211" s="224" t="s">
        <v>799</v>
      </c>
    </row>
    <row r="212" spans="1:65" s="14" customFormat="1" x14ac:dyDescent="0.2">
      <c r="B212" s="236"/>
      <c r="C212" s="237"/>
      <c r="D212" s="227" t="s">
        <v>205</v>
      </c>
      <c r="E212" s="238" t="s">
        <v>1</v>
      </c>
      <c r="F212" s="239" t="s">
        <v>800</v>
      </c>
      <c r="G212" s="237"/>
      <c r="H212" s="240">
        <v>78.400000000000006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205</v>
      </c>
      <c r="AU212" s="246" t="s">
        <v>91</v>
      </c>
      <c r="AV212" s="14" t="s">
        <v>91</v>
      </c>
      <c r="AW212" s="14" t="s">
        <v>34</v>
      </c>
      <c r="AX212" s="14" t="s">
        <v>89</v>
      </c>
      <c r="AY212" s="246" t="s">
        <v>197</v>
      </c>
    </row>
    <row r="213" spans="1:65" s="12" customFormat="1" ht="22.9" customHeight="1" x14ac:dyDescent="0.2">
      <c r="B213" s="196"/>
      <c r="C213" s="197"/>
      <c r="D213" s="198" t="s">
        <v>80</v>
      </c>
      <c r="E213" s="210" t="s">
        <v>91</v>
      </c>
      <c r="F213" s="210" t="s">
        <v>218</v>
      </c>
      <c r="G213" s="197"/>
      <c r="H213" s="197"/>
      <c r="I213" s="200"/>
      <c r="J213" s="211">
        <f>BK213</f>
        <v>0</v>
      </c>
      <c r="K213" s="197"/>
      <c r="L213" s="202"/>
      <c r="M213" s="203"/>
      <c r="N213" s="204"/>
      <c r="O213" s="204"/>
      <c r="P213" s="205">
        <f>SUM(P214:P219)</f>
        <v>0</v>
      </c>
      <c r="Q213" s="204"/>
      <c r="R213" s="205">
        <f>SUM(R214:R219)</f>
        <v>0.12113699999999999</v>
      </c>
      <c r="S213" s="204"/>
      <c r="T213" s="206">
        <f>SUM(T214:T219)</f>
        <v>0</v>
      </c>
      <c r="AR213" s="207" t="s">
        <v>89</v>
      </c>
      <c r="AT213" s="208" t="s">
        <v>80</v>
      </c>
      <c r="AU213" s="208" t="s">
        <v>89</v>
      </c>
      <c r="AY213" s="207" t="s">
        <v>197</v>
      </c>
      <c r="BK213" s="209">
        <f>SUM(BK214:BK219)</f>
        <v>0</v>
      </c>
    </row>
    <row r="214" spans="1:65" s="2" customFormat="1" ht="24.2" customHeight="1" x14ac:dyDescent="0.2">
      <c r="A214" s="36"/>
      <c r="B214" s="37"/>
      <c r="C214" s="212" t="s">
        <v>352</v>
      </c>
      <c r="D214" s="212" t="s">
        <v>199</v>
      </c>
      <c r="E214" s="213" t="s">
        <v>801</v>
      </c>
      <c r="F214" s="214" t="s">
        <v>802</v>
      </c>
      <c r="G214" s="215" t="s">
        <v>109</v>
      </c>
      <c r="H214" s="216">
        <v>223.5</v>
      </c>
      <c r="I214" s="217"/>
      <c r="J214" s="218">
        <f>ROUND(I214*H214,2)</f>
        <v>0</v>
      </c>
      <c r="K214" s="219"/>
      <c r="L214" s="39"/>
      <c r="M214" s="220" t="s">
        <v>1</v>
      </c>
      <c r="N214" s="221" t="s">
        <v>46</v>
      </c>
      <c r="O214" s="73"/>
      <c r="P214" s="222">
        <f>O214*H214</f>
        <v>0</v>
      </c>
      <c r="Q214" s="222">
        <v>2.2000000000000001E-4</v>
      </c>
      <c r="R214" s="222">
        <f>Q214*H214</f>
        <v>4.9169999999999998E-2</v>
      </c>
      <c r="S214" s="222">
        <v>0</v>
      </c>
      <c r="T214" s="22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4" t="s">
        <v>203</v>
      </c>
      <c r="AT214" s="224" t="s">
        <v>199</v>
      </c>
      <c r="AU214" s="224" t="s">
        <v>91</v>
      </c>
      <c r="AY214" s="18" t="s">
        <v>197</v>
      </c>
      <c r="BE214" s="116">
        <f>IF(N214="základní",J214,0)</f>
        <v>0</v>
      </c>
      <c r="BF214" s="116">
        <f>IF(N214="snížená",J214,0)</f>
        <v>0</v>
      </c>
      <c r="BG214" s="116">
        <f>IF(N214="zákl. přenesená",J214,0)</f>
        <v>0</v>
      </c>
      <c r="BH214" s="116">
        <f>IF(N214="sníž. přenesená",J214,0)</f>
        <v>0</v>
      </c>
      <c r="BI214" s="116">
        <f>IF(N214="nulová",J214,0)</f>
        <v>0</v>
      </c>
      <c r="BJ214" s="18" t="s">
        <v>89</v>
      </c>
      <c r="BK214" s="116">
        <f>ROUND(I214*H214,2)</f>
        <v>0</v>
      </c>
      <c r="BL214" s="18" t="s">
        <v>203</v>
      </c>
      <c r="BM214" s="224" t="s">
        <v>803</v>
      </c>
    </row>
    <row r="215" spans="1:65" s="14" customFormat="1" x14ac:dyDescent="0.2">
      <c r="B215" s="236"/>
      <c r="C215" s="237"/>
      <c r="D215" s="227" t="s">
        <v>205</v>
      </c>
      <c r="E215" s="238" t="s">
        <v>1</v>
      </c>
      <c r="F215" s="239" t="s">
        <v>804</v>
      </c>
      <c r="G215" s="237"/>
      <c r="H215" s="240">
        <v>130.5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AT215" s="246" t="s">
        <v>205</v>
      </c>
      <c r="AU215" s="246" t="s">
        <v>91</v>
      </c>
      <c r="AV215" s="14" t="s">
        <v>91</v>
      </c>
      <c r="AW215" s="14" t="s">
        <v>34</v>
      </c>
      <c r="AX215" s="14" t="s">
        <v>81</v>
      </c>
      <c r="AY215" s="246" t="s">
        <v>197</v>
      </c>
    </row>
    <row r="216" spans="1:65" s="14" customFormat="1" x14ac:dyDescent="0.2">
      <c r="B216" s="236"/>
      <c r="C216" s="237"/>
      <c r="D216" s="227" t="s">
        <v>205</v>
      </c>
      <c r="E216" s="238" t="s">
        <v>1</v>
      </c>
      <c r="F216" s="239" t="s">
        <v>805</v>
      </c>
      <c r="G216" s="237"/>
      <c r="H216" s="240">
        <v>93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AT216" s="246" t="s">
        <v>205</v>
      </c>
      <c r="AU216" s="246" t="s">
        <v>91</v>
      </c>
      <c r="AV216" s="14" t="s">
        <v>91</v>
      </c>
      <c r="AW216" s="14" t="s">
        <v>34</v>
      </c>
      <c r="AX216" s="14" t="s">
        <v>81</v>
      </c>
      <c r="AY216" s="246" t="s">
        <v>197</v>
      </c>
    </row>
    <row r="217" spans="1:65" s="16" customFormat="1" x14ac:dyDescent="0.2">
      <c r="B217" s="258"/>
      <c r="C217" s="259"/>
      <c r="D217" s="227" t="s">
        <v>205</v>
      </c>
      <c r="E217" s="260" t="s">
        <v>806</v>
      </c>
      <c r="F217" s="261" t="s">
        <v>240</v>
      </c>
      <c r="G217" s="259"/>
      <c r="H217" s="262">
        <v>223.5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AT217" s="268" t="s">
        <v>205</v>
      </c>
      <c r="AU217" s="268" t="s">
        <v>91</v>
      </c>
      <c r="AV217" s="16" t="s">
        <v>203</v>
      </c>
      <c r="AW217" s="16" t="s">
        <v>34</v>
      </c>
      <c r="AX217" s="16" t="s">
        <v>89</v>
      </c>
      <c r="AY217" s="268" t="s">
        <v>197</v>
      </c>
    </row>
    <row r="218" spans="1:65" s="2" customFormat="1" ht="24.2" customHeight="1" x14ac:dyDescent="0.2">
      <c r="A218" s="36"/>
      <c r="B218" s="37"/>
      <c r="C218" s="269" t="s">
        <v>358</v>
      </c>
      <c r="D218" s="269" t="s">
        <v>243</v>
      </c>
      <c r="E218" s="270" t="s">
        <v>807</v>
      </c>
      <c r="F218" s="271" t="s">
        <v>808</v>
      </c>
      <c r="G218" s="272" t="s">
        <v>109</v>
      </c>
      <c r="H218" s="273">
        <v>257.02499999999998</v>
      </c>
      <c r="I218" s="274"/>
      <c r="J218" s="275">
        <f>ROUND(I218*H218,2)</f>
        <v>0</v>
      </c>
      <c r="K218" s="276"/>
      <c r="L218" s="277"/>
      <c r="M218" s="278" t="s">
        <v>1</v>
      </c>
      <c r="N218" s="279" t="s">
        <v>46</v>
      </c>
      <c r="O218" s="73"/>
      <c r="P218" s="222">
        <f>O218*H218</f>
        <v>0</v>
      </c>
      <c r="Q218" s="222">
        <v>2.7999999999999998E-4</v>
      </c>
      <c r="R218" s="222">
        <f>Q218*H218</f>
        <v>7.1966999999999989E-2</v>
      </c>
      <c r="S218" s="222">
        <v>0</v>
      </c>
      <c r="T218" s="223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4" t="s">
        <v>246</v>
      </c>
      <c r="AT218" s="224" t="s">
        <v>243</v>
      </c>
      <c r="AU218" s="224" t="s">
        <v>91</v>
      </c>
      <c r="AY218" s="18" t="s">
        <v>197</v>
      </c>
      <c r="BE218" s="116">
        <f>IF(N218="základní",J218,0)</f>
        <v>0</v>
      </c>
      <c r="BF218" s="116">
        <f>IF(N218="snížená",J218,0)</f>
        <v>0</v>
      </c>
      <c r="BG218" s="116">
        <f>IF(N218="zákl. přenesená",J218,0)</f>
        <v>0</v>
      </c>
      <c r="BH218" s="116">
        <f>IF(N218="sníž. přenesená",J218,0)</f>
        <v>0</v>
      </c>
      <c r="BI218" s="116">
        <f>IF(N218="nulová",J218,0)</f>
        <v>0</v>
      </c>
      <c r="BJ218" s="18" t="s">
        <v>89</v>
      </c>
      <c r="BK218" s="116">
        <f>ROUND(I218*H218,2)</f>
        <v>0</v>
      </c>
      <c r="BL218" s="18" t="s">
        <v>203</v>
      </c>
      <c r="BM218" s="224" t="s">
        <v>809</v>
      </c>
    </row>
    <row r="219" spans="1:65" s="14" customFormat="1" x14ac:dyDescent="0.2">
      <c r="B219" s="236"/>
      <c r="C219" s="237"/>
      <c r="D219" s="227" t="s">
        <v>205</v>
      </c>
      <c r="E219" s="237"/>
      <c r="F219" s="239" t="s">
        <v>810</v>
      </c>
      <c r="G219" s="237"/>
      <c r="H219" s="240">
        <v>257.02499999999998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AT219" s="246" t="s">
        <v>205</v>
      </c>
      <c r="AU219" s="246" t="s">
        <v>91</v>
      </c>
      <c r="AV219" s="14" t="s">
        <v>91</v>
      </c>
      <c r="AW219" s="14" t="s">
        <v>4</v>
      </c>
      <c r="AX219" s="14" t="s">
        <v>89</v>
      </c>
      <c r="AY219" s="246" t="s">
        <v>197</v>
      </c>
    </row>
    <row r="220" spans="1:65" s="12" customFormat="1" ht="22.9" customHeight="1" x14ac:dyDescent="0.2">
      <c r="B220" s="196"/>
      <c r="C220" s="197"/>
      <c r="D220" s="198" t="s">
        <v>80</v>
      </c>
      <c r="E220" s="210" t="s">
        <v>121</v>
      </c>
      <c r="F220" s="210" t="s">
        <v>811</v>
      </c>
      <c r="G220" s="197"/>
      <c r="H220" s="197"/>
      <c r="I220" s="200"/>
      <c r="J220" s="211">
        <f>BK220</f>
        <v>0</v>
      </c>
      <c r="K220" s="197"/>
      <c r="L220" s="202"/>
      <c r="M220" s="203"/>
      <c r="N220" s="204"/>
      <c r="O220" s="204"/>
      <c r="P220" s="205">
        <f>SUM(P221:P222)</f>
        <v>0</v>
      </c>
      <c r="Q220" s="204"/>
      <c r="R220" s="205">
        <f>SUM(R221:R222)</f>
        <v>97.69</v>
      </c>
      <c r="S220" s="204"/>
      <c r="T220" s="206">
        <f>SUM(T221:T222)</f>
        <v>0</v>
      </c>
      <c r="AR220" s="207" t="s">
        <v>89</v>
      </c>
      <c r="AT220" s="208" t="s">
        <v>80</v>
      </c>
      <c r="AU220" s="208" t="s">
        <v>89</v>
      </c>
      <c r="AY220" s="207" t="s">
        <v>197</v>
      </c>
      <c r="BK220" s="209">
        <f>SUM(BK221:BK222)</f>
        <v>0</v>
      </c>
    </row>
    <row r="221" spans="1:65" s="2" customFormat="1" ht="14.45" customHeight="1" x14ac:dyDescent="0.2">
      <c r="A221" s="36"/>
      <c r="B221" s="37"/>
      <c r="C221" s="212" t="s">
        <v>363</v>
      </c>
      <c r="D221" s="212" t="s">
        <v>199</v>
      </c>
      <c r="E221" s="213" t="s">
        <v>812</v>
      </c>
      <c r="F221" s="214" t="s">
        <v>813</v>
      </c>
      <c r="G221" s="215" t="s">
        <v>275</v>
      </c>
      <c r="H221" s="216">
        <v>4</v>
      </c>
      <c r="I221" s="217"/>
      <c r="J221" s="218">
        <f>ROUND(I221*H221,2)</f>
        <v>0</v>
      </c>
      <c r="K221" s="219"/>
      <c r="L221" s="39"/>
      <c r="M221" s="220" t="s">
        <v>1</v>
      </c>
      <c r="N221" s="221" t="s">
        <v>46</v>
      </c>
      <c r="O221" s="73"/>
      <c r="P221" s="222">
        <f>O221*H221</f>
        <v>0</v>
      </c>
      <c r="Q221" s="222">
        <v>24.422499999999999</v>
      </c>
      <c r="R221" s="222">
        <f>Q221*H221</f>
        <v>97.69</v>
      </c>
      <c r="S221" s="222">
        <v>0</v>
      </c>
      <c r="T221" s="223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4" t="s">
        <v>203</v>
      </c>
      <c r="AT221" s="224" t="s">
        <v>199</v>
      </c>
      <c r="AU221" s="224" t="s">
        <v>91</v>
      </c>
      <c r="AY221" s="18" t="s">
        <v>197</v>
      </c>
      <c r="BE221" s="116">
        <f>IF(N221="základní",J221,0)</f>
        <v>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8" t="s">
        <v>89</v>
      </c>
      <c r="BK221" s="116">
        <f>ROUND(I221*H221,2)</f>
        <v>0</v>
      </c>
      <c r="BL221" s="18" t="s">
        <v>203</v>
      </c>
      <c r="BM221" s="224" t="s">
        <v>814</v>
      </c>
    </row>
    <row r="222" spans="1:65" s="14" customFormat="1" x14ac:dyDescent="0.2">
      <c r="B222" s="236"/>
      <c r="C222" s="237"/>
      <c r="D222" s="227" t="s">
        <v>205</v>
      </c>
      <c r="E222" s="238" t="s">
        <v>1</v>
      </c>
      <c r="F222" s="239" t="s">
        <v>203</v>
      </c>
      <c r="G222" s="237"/>
      <c r="H222" s="240">
        <v>4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AT222" s="246" t="s">
        <v>205</v>
      </c>
      <c r="AU222" s="246" t="s">
        <v>91</v>
      </c>
      <c r="AV222" s="14" t="s">
        <v>91</v>
      </c>
      <c r="AW222" s="14" t="s">
        <v>34</v>
      </c>
      <c r="AX222" s="14" t="s">
        <v>89</v>
      </c>
      <c r="AY222" s="246" t="s">
        <v>197</v>
      </c>
    </row>
    <row r="223" spans="1:65" s="12" customFormat="1" ht="22.9" customHeight="1" x14ac:dyDescent="0.2">
      <c r="B223" s="196"/>
      <c r="C223" s="197"/>
      <c r="D223" s="198" t="s">
        <v>80</v>
      </c>
      <c r="E223" s="210" t="s">
        <v>203</v>
      </c>
      <c r="F223" s="210" t="s">
        <v>815</v>
      </c>
      <c r="G223" s="197"/>
      <c r="H223" s="197"/>
      <c r="I223" s="200"/>
      <c r="J223" s="211">
        <f>BK223</f>
        <v>0</v>
      </c>
      <c r="K223" s="197"/>
      <c r="L223" s="202"/>
      <c r="M223" s="203"/>
      <c r="N223" s="204"/>
      <c r="O223" s="204"/>
      <c r="P223" s="205">
        <f>SUM(P224:P240)</f>
        <v>0</v>
      </c>
      <c r="Q223" s="204"/>
      <c r="R223" s="205">
        <f>SUM(R224:R240)</f>
        <v>229.13426699999999</v>
      </c>
      <c r="S223" s="204"/>
      <c r="T223" s="206">
        <f>SUM(T224:T240)</f>
        <v>0</v>
      </c>
      <c r="AR223" s="207" t="s">
        <v>89</v>
      </c>
      <c r="AT223" s="208" t="s">
        <v>80</v>
      </c>
      <c r="AU223" s="208" t="s">
        <v>89</v>
      </c>
      <c r="AY223" s="207" t="s">
        <v>197</v>
      </c>
      <c r="BK223" s="209">
        <f>SUM(BK224:BK240)</f>
        <v>0</v>
      </c>
    </row>
    <row r="224" spans="1:65" s="2" customFormat="1" ht="24.2" customHeight="1" x14ac:dyDescent="0.2">
      <c r="A224" s="36"/>
      <c r="B224" s="37"/>
      <c r="C224" s="212" t="s">
        <v>367</v>
      </c>
      <c r="D224" s="212" t="s">
        <v>199</v>
      </c>
      <c r="E224" s="213" t="s">
        <v>816</v>
      </c>
      <c r="F224" s="214" t="s">
        <v>817</v>
      </c>
      <c r="G224" s="215" t="s">
        <v>123</v>
      </c>
      <c r="H224" s="216">
        <v>74.52</v>
      </c>
      <c r="I224" s="217"/>
      <c r="J224" s="218">
        <f>ROUND(I224*H224,2)</f>
        <v>0</v>
      </c>
      <c r="K224" s="219"/>
      <c r="L224" s="39"/>
      <c r="M224" s="220" t="s">
        <v>1</v>
      </c>
      <c r="N224" s="221" t="s">
        <v>46</v>
      </c>
      <c r="O224" s="73"/>
      <c r="P224" s="222">
        <f>O224*H224</f>
        <v>0</v>
      </c>
      <c r="Q224" s="222">
        <v>1.8907700000000001</v>
      </c>
      <c r="R224" s="222">
        <f>Q224*H224</f>
        <v>140.90018040000001</v>
      </c>
      <c r="S224" s="222">
        <v>0</v>
      </c>
      <c r="T224" s="22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4" t="s">
        <v>203</v>
      </c>
      <c r="AT224" s="224" t="s">
        <v>199</v>
      </c>
      <c r="AU224" s="224" t="s">
        <v>91</v>
      </c>
      <c r="AY224" s="18" t="s">
        <v>197</v>
      </c>
      <c r="BE224" s="116">
        <f>IF(N224="základní",J224,0)</f>
        <v>0</v>
      </c>
      <c r="BF224" s="116">
        <f>IF(N224="snížená",J224,0)</f>
        <v>0</v>
      </c>
      <c r="BG224" s="116">
        <f>IF(N224="zákl. přenesená",J224,0)</f>
        <v>0</v>
      </c>
      <c r="BH224" s="116">
        <f>IF(N224="sníž. přenesená",J224,0)</f>
        <v>0</v>
      </c>
      <c r="BI224" s="116">
        <f>IF(N224="nulová",J224,0)</f>
        <v>0</v>
      </c>
      <c r="BJ224" s="18" t="s">
        <v>89</v>
      </c>
      <c r="BK224" s="116">
        <f>ROUND(I224*H224,2)</f>
        <v>0</v>
      </c>
      <c r="BL224" s="18" t="s">
        <v>203</v>
      </c>
      <c r="BM224" s="224" t="s">
        <v>818</v>
      </c>
    </row>
    <row r="225" spans="1:65" s="13" customFormat="1" x14ac:dyDescent="0.2">
      <c r="B225" s="225"/>
      <c r="C225" s="226"/>
      <c r="D225" s="227" t="s">
        <v>205</v>
      </c>
      <c r="E225" s="228" t="s">
        <v>1</v>
      </c>
      <c r="F225" s="229" t="s">
        <v>819</v>
      </c>
      <c r="G225" s="226"/>
      <c r="H225" s="228" t="s">
        <v>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AT225" s="235" t="s">
        <v>205</v>
      </c>
      <c r="AU225" s="235" t="s">
        <v>91</v>
      </c>
      <c r="AV225" s="13" t="s">
        <v>89</v>
      </c>
      <c r="AW225" s="13" t="s">
        <v>34</v>
      </c>
      <c r="AX225" s="13" t="s">
        <v>81</v>
      </c>
      <c r="AY225" s="235" t="s">
        <v>197</v>
      </c>
    </row>
    <row r="226" spans="1:65" s="14" customFormat="1" x14ac:dyDescent="0.2">
      <c r="B226" s="236"/>
      <c r="C226" s="237"/>
      <c r="D226" s="227" t="s">
        <v>205</v>
      </c>
      <c r="E226" s="238" t="s">
        <v>1</v>
      </c>
      <c r="F226" s="239" t="s">
        <v>820</v>
      </c>
      <c r="G226" s="237"/>
      <c r="H226" s="240">
        <v>48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205</v>
      </c>
      <c r="AU226" s="246" t="s">
        <v>91</v>
      </c>
      <c r="AV226" s="14" t="s">
        <v>91</v>
      </c>
      <c r="AW226" s="14" t="s">
        <v>34</v>
      </c>
      <c r="AX226" s="14" t="s">
        <v>81</v>
      </c>
      <c r="AY226" s="246" t="s">
        <v>197</v>
      </c>
    </row>
    <row r="227" spans="1:65" s="14" customFormat="1" x14ac:dyDescent="0.2">
      <c r="B227" s="236"/>
      <c r="C227" s="237"/>
      <c r="D227" s="227" t="s">
        <v>205</v>
      </c>
      <c r="E227" s="238" t="s">
        <v>1</v>
      </c>
      <c r="F227" s="239" t="s">
        <v>821</v>
      </c>
      <c r="G227" s="237"/>
      <c r="H227" s="240">
        <v>18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205</v>
      </c>
      <c r="AU227" s="246" t="s">
        <v>91</v>
      </c>
      <c r="AV227" s="14" t="s">
        <v>91</v>
      </c>
      <c r="AW227" s="14" t="s">
        <v>34</v>
      </c>
      <c r="AX227" s="14" t="s">
        <v>81</v>
      </c>
      <c r="AY227" s="246" t="s">
        <v>197</v>
      </c>
    </row>
    <row r="228" spans="1:65" s="14" customFormat="1" x14ac:dyDescent="0.2">
      <c r="B228" s="236"/>
      <c r="C228" s="237"/>
      <c r="D228" s="227" t="s">
        <v>205</v>
      </c>
      <c r="E228" s="238" t="s">
        <v>1</v>
      </c>
      <c r="F228" s="239" t="s">
        <v>822</v>
      </c>
      <c r="G228" s="237"/>
      <c r="H228" s="240">
        <v>8.52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205</v>
      </c>
      <c r="AU228" s="246" t="s">
        <v>91</v>
      </c>
      <c r="AV228" s="14" t="s">
        <v>91</v>
      </c>
      <c r="AW228" s="14" t="s">
        <v>34</v>
      </c>
      <c r="AX228" s="14" t="s">
        <v>81</v>
      </c>
      <c r="AY228" s="246" t="s">
        <v>197</v>
      </c>
    </row>
    <row r="229" spans="1:65" s="16" customFormat="1" x14ac:dyDescent="0.2">
      <c r="B229" s="258"/>
      <c r="C229" s="259"/>
      <c r="D229" s="227" t="s">
        <v>205</v>
      </c>
      <c r="E229" s="260" t="s">
        <v>823</v>
      </c>
      <c r="F229" s="261" t="s">
        <v>240</v>
      </c>
      <c r="G229" s="259"/>
      <c r="H229" s="262">
        <v>74.52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AT229" s="268" t="s">
        <v>205</v>
      </c>
      <c r="AU229" s="268" t="s">
        <v>91</v>
      </c>
      <c r="AV229" s="16" t="s">
        <v>203</v>
      </c>
      <c r="AW229" s="16" t="s">
        <v>34</v>
      </c>
      <c r="AX229" s="16" t="s">
        <v>89</v>
      </c>
      <c r="AY229" s="268" t="s">
        <v>197</v>
      </c>
    </row>
    <row r="230" spans="1:65" s="2" customFormat="1" ht="14.45" customHeight="1" x14ac:dyDescent="0.2">
      <c r="A230" s="36"/>
      <c r="B230" s="37"/>
      <c r="C230" s="212" t="s">
        <v>374</v>
      </c>
      <c r="D230" s="212" t="s">
        <v>199</v>
      </c>
      <c r="E230" s="213" t="s">
        <v>824</v>
      </c>
      <c r="F230" s="214" t="s">
        <v>825</v>
      </c>
      <c r="G230" s="215" t="s">
        <v>123</v>
      </c>
      <c r="H230" s="216">
        <v>20.88</v>
      </c>
      <c r="I230" s="217"/>
      <c r="J230" s="218">
        <f>ROUND(I230*H230,2)</f>
        <v>0</v>
      </c>
      <c r="K230" s="219"/>
      <c r="L230" s="39"/>
      <c r="M230" s="220" t="s">
        <v>1</v>
      </c>
      <c r="N230" s="221" t="s">
        <v>46</v>
      </c>
      <c r="O230" s="73"/>
      <c r="P230" s="222">
        <f>O230*H230</f>
        <v>0</v>
      </c>
      <c r="Q230" s="222">
        <v>1.8907700000000001</v>
      </c>
      <c r="R230" s="222">
        <f>Q230*H230</f>
        <v>39.479277599999996</v>
      </c>
      <c r="S230" s="222">
        <v>0</v>
      </c>
      <c r="T230" s="223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4" t="s">
        <v>203</v>
      </c>
      <c r="AT230" s="224" t="s">
        <v>199</v>
      </c>
      <c r="AU230" s="224" t="s">
        <v>91</v>
      </c>
      <c r="AY230" s="18" t="s">
        <v>197</v>
      </c>
      <c r="BE230" s="116">
        <f>IF(N230="základní",J230,0)</f>
        <v>0</v>
      </c>
      <c r="BF230" s="116">
        <f>IF(N230="snížená",J230,0)</f>
        <v>0</v>
      </c>
      <c r="BG230" s="116">
        <f>IF(N230="zákl. přenesená",J230,0)</f>
        <v>0</v>
      </c>
      <c r="BH230" s="116">
        <f>IF(N230="sníž. přenesená",J230,0)</f>
        <v>0</v>
      </c>
      <c r="BI230" s="116">
        <f>IF(N230="nulová",J230,0)</f>
        <v>0</v>
      </c>
      <c r="BJ230" s="18" t="s">
        <v>89</v>
      </c>
      <c r="BK230" s="116">
        <f>ROUND(I230*H230,2)</f>
        <v>0</v>
      </c>
      <c r="BL230" s="18" t="s">
        <v>203</v>
      </c>
      <c r="BM230" s="224" t="s">
        <v>826</v>
      </c>
    </row>
    <row r="231" spans="1:65" s="14" customFormat="1" x14ac:dyDescent="0.2">
      <c r="B231" s="236"/>
      <c r="C231" s="237"/>
      <c r="D231" s="227" t="s">
        <v>205</v>
      </c>
      <c r="E231" s="238" t="s">
        <v>1</v>
      </c>
      <c r="F231" s="239" t="s">
        <v>827</v>
      </c>
      <c r="G231" s="237"/>
      <c r="H231" s="240">
        <v>20.88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AT231" s="246" t="s">
        <v>205</v>
      </c>
      <c r="AU231" s="246" t="s">
        <v>91</v>
      </c>
      <c r="AV231" s="14" t="s">
        <v>91</v>
      </c>
      <c r="AW231" s="14" t="s">
        <v>34</v>
      </c>
      <c r="AX231" s="14" t="s">
        <v>81</v>
      </c>
      <c r="AY231" s="246" t="s">
        <v>197</v>
      </c>
    </row>
    <row r="232" spans="1:65" s="16" customFormat="1" x14ac:dyDescent="0.2">
      <c r="B232" s="258"/>
      <c r="C232" s="259"/>
      <c r="D232" s="227" t="s">
        <v>205</v>
      </c>
      <c r="E232" s="260" t="s">
        <v>828</v>
      </c>
      <c r="F232" s="261" t="s">
        <v>240</v>
      </c>
      <c r="G232" s="259"/>
      <c r="H232" s="262">
        <v>20.88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AT232" s="268" t="s">
        <v>205</v>
      </c>
      <c r="AU232" s="268" t="s">
        <v>91</v>
      </c>
      <c r="AV232" s="16" t="s">
        <v>203</v>
      </c>
      <c r="AW232" s="16" t="s">
        <v>34</v>
      </c>
      <c r="AX232" s="16" t="s">
        <v>89</v>
      </c>
      <c r="AY232" s="268" t="s">
        <v>197</v>
      </c>
    </row>
    <row r="233" spans="1:65" s="2" customFormat="1" ht="24.2" customHeight="1" x14ac:dyDescent="0.2">
      <c r="A233" s="36"/>
      <c r="B233" s="37"/>
      <c r="C233" s="212" t="s">
        <v>378</v>
      </c>
      <c r="D233" s="212" t="s">
        <v>199</v>
      </c>
      <c r="E233" s="213" t="s">
        <v>829</v>
      </c>
      <c r="F233" s="214" t="s">
        <v>830</v>
      </c>
      <c r="G233" s="215" t="s">
        <v>123</v>
      </c>
      <c r="H233" s="216">
        <v>21.6</v>
      </c>
      <c r="I233" s="217"/>
      <c r="J233" s="218">
        <f>ROUND(I233*H233,2)</f>
        <v>0</v>
      </c>
      <c r="K233" s="219"/>
      <c r="L233" s="39"/>
      <c r="M233" s="220" t="s">
        <v>1</v>
      </c>
      <c r="N233" s="221" t="s">
        <v>46</v>
      </c>
      <c r="O233" s="73"/>
      <c r="P233" s="222">
        <f>O233*H233</f>
        <v>0</v>
      </c>
      <c r="Q233" s="222">
        <v>2.234</v>
      </c>
      <c r="R233" s="222">
        <f>Q233*H233</f>
        <v>48.254400000000004</v>
      </c>
      <c r="S233" s="222">
        <v>0</v>
      </c>
      <c r="T233" s="22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4" t="s">
        <v>203</v>
      </c>
      <c r="AT233" s="224" t="s">
        <v>199</v>
      </c>
      <c r="AU233" s="224" t="s">
        <v>91</v>
      </c>
      <c r="AY233" s="18" t="s">
        <v>197</v>
      </c>
      <c r="BE233" s="116">
        <f>IF(N233="základní",J233,0)</f>
        <v>0</v>
      </c>
      <c r="BF233" s="116">
        <f>IF(N233="snížená",J233,0)</f>
        <v>0</v>
      </c>
      <c r="BG233" s="116">
        <f>IF(N233="zákl. přenesená",J233,0)</f>
        <v>0</v>
      </c>
      <c r="BH233" s="116">
        <f>IF(N233="sníž. přenesená",J233,0)</f>
        <v>0</v>
      </c>
      <c r="BI233" s="116">
        <f>IF(N233="nulová",J233,0)</f>
        <v>0</v>
      </c>
      <c r="BJ233" s="18" t="s">
        <v>89</v>
      </c>
      <c r="BK233" s="116">
        <f>ROUND(I233*H233,2)</f>
        <v>0</v>
      </c>
      <c r="BL233" s="18" t="s">
        <v>203</v>
      </c>
      <c r="BM233" s="224" t="s">
        <v>831</v>
      </c>
    </row>
    <row r="234" spans="1:65" s="13" customFormat="1" x14ac:dyDescent="0.2">
      <c r="B234" s="225"/>
      <c r="C234" s="226"/>
      <c r="D234" s="227" t="s">
        <v>205</v>
      </c>
      <c r="E234" s="228" t="s">
        <v>1</v>
      </c>
      <c r="F234" s="229" t="s">
        <v>832</v>
      </c>
      <c r="G234" s="226"/>
      <c r="H234" s="228" t="s">
        <v>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205</v>
      </c>
      <c r="AU234" s="235" t="s">
        <v>91</v>
      </c>
      <c r="AV234" s="13" t="s">
        <v>89</v>
      </c>
      <c r="AW234" s="13" t="s">
        <v>34</v>
      </c>
      <c r="AX234" s="13" t="s">
        <v>81</v>
      </c>
      <c r="AY234" s="235" t="s">
        <v>197</v>
      </c>
    </row>
    <row r="235" spans="1:65" s="14" customFormat="1" x14ac:dyDescent="0.2">
      <c r="B235" s="236"/>
      <c r="C235" s="237"/>
      <c r="D235" s="227" t="s">
        <v>205</v>
      </c>
      <c r="E235" s="238" t="s">
        <v>1</v>
      </c>
      <c r="F235" s="239" t="s">
        <v>833</v>
      </c>
      <c r="G235" s="237"/>
      <c r="H235" s="240">
        <v>18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205</v>
      </c>
      <c r="AU235" s="246" t="s">
        <v>91</v>
      </c>
      <c r="AV235" s="14" t="s">
        <v>91</v>
      </c>
      <c r="AW235" s="14" t="s">
        <v>34</v>
      </c>
      <c r="AX235" s="14" t="s">
        <v>81</v>
      </c>
      <c r="AY235" s="246" t="s">
        <v>197</v>
      </c>
    </row>
    <row r="236" spans="1:65" s="13" customFormat="1" x14ac:dyDescent="0.2">
      <c r="B236" s="225"/>
      <c r="C236" s="226"/>
      <c r="D236" s="227" t="s">
        <v>205</v>
      </c>
      <c r="E236" s="228" t="s">
        <v>1</v>
      </c>
      <c r="F236" s="229" t="s">
        <v>834</v>
      </c>
      <c r="G236" s="226"/>
      <c r="H236" s="228" t="s">
        <v>1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AT236" s="235" t="s">
        <v>205</v>
      </c>
      <c r="AU236" s="235" t="s">
        <v>91</v>
      </c>
      <c r="AV236" s="13" t="s">
        <v>89</v>
      </c>
      <c r="AW236" s="13" t="s">
        <v>34</v>
      </c>
      <c r="AX236" s="13" t="s">
        <v>81</v>
      </c>
      <c r="AY236" s="235" t="s">
        <v>197</v>
      </c>
    </row>
    <row r="237" spans="1:65" s="14" customFormat="1" x14ac:dyDescent="0.2">
      <c r="B237" s="236"/>
      <c r="C237" s="237"/>
      <c r="D237" s="227" t="s">
        <v>205</v>
      </c>
      <c r="E237" s="238" t="s">
        <v>1</v>
      </c>
      <c r="F237" s="239" t="s">
        <v>835</v>
      </c>
      <c r="G237" s="237"/>
      <c r="H237" s="240">
        <v>3.6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205</v>
      </c>
      <c r="AU237" s="246" t="s">
        <v>91</v>
      </c>
      <c r="AV237" s="14" t="s">
        <v>91</v>
      </c>
      <c r="AW237" s="14" t="s">
        <v>34</v>
      </c>
      <c r="AX237" s="14" t="s">
        <v>81</v>
      </c>
      <c r="AY237" s="246" t="s">
        <v>197</v>
      </c>
    </row>
    <row r="238" spans="1:65" s="16" customFormat="1" x14ac:dyDescent="0.2">
      <c r="B238" s="258"/>
      <c r="C238" s="259"/>
      <c r="D238" s="227" t="s">
        <v>205</v>
      </c>
      <c r="E238" s="260" t="s">
        <v>1</v>
      </c>
      <c r="F238" s="261" t="s">
        <v>240</v>
      </c>
      <c r="G238" s="259"/>
      <c r="H238" s="262">
        <v>21.6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AT238" s="268" t="s">
        <v>205</v>
      </c>
      <c r="AU238" s="268" t="s">
        <v>91</v>
      </c>
      <c r="AV238" s="16" t="s">
        <v>203</v>
      </c>
      <c r="AW238" s="16" t="s">
        <v>34</v>
      </c>
      <c r="AX238" s="16" t="s">
        <v>89</v>
      </c>
      <c r="AY238" s="268" t="s">
        <v>197</v>
      </c>
    </row>
    <row r="239" spans="1:65" s="2" customFormat="1" ht="24.2" customHeight="1" x14ac:dyDescent="0.2">
      <c r="A239" s="36"/>
      <c r="B239" s="37"/>
      <c r="C239" s="212" t="s">
        <v>383</v>
      </c>
      <c r="D239" s="212" t="s">
        <v>199</v>
      </c>
      <c r="E239" s="213" t="s">
        <v>836</v>
      </c>
      <c r="F239" s="214" t="s">
        <v>837</v>
      </c>
      <c r="G239" s="215" t="s">
        <v>288</v>
      </c>
      <c r="H239" s="216">
        <v>0.58499999999999996</v>
      </c>
      <c r="I239" s="217"/>
      <c r="J239" s="218">
        <f>ROUND(I239*H239,2)</f>
        <v>0</v>
      </c>
      <c r="K239" s="219"/>
      <c r="L239" s="39"/>
      <c r="M239" s="220" t="s">
        <v>1</v>
      </c>
      <c r="N239" s="221" t="s">
        <v>46</v>
      </c>
      <c r="O239" s="73"/>
      <c r="P239" s="222">
        <f>O239*H239</f>
        <v>0</v>
      </c>
      <c r="Q239" s="222">
        <v>0.85540000000000005</v>
      </c>
      <c r="R239" s="222">
        <f>Q239*H239</f>
        <v>0.50040899999999999</v>
      </c>
      <c r="S239" s="222">
        <v>0</v>
      </c>
      <c r="T239" s="223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4" t="s">
        <v>203</v>
      </c>
      <c r="AT239" s="224" t="s">
        <v>199</v>
      </c>
      <c r="AU239" s="224" t="s">
        <v>91</v>
      </c>
      <c r="AY239" s="18" t="s">
        <v>197</v>
      </c>
      <c r="BE239" s="116">
        <f>IF(N239="základní",J239,0)</f>
        <v>0</v>
      </c>
      <c r="BF239" s="116">
        <f>IF(N239="snížená",J239,0)</f>
        <v>0</v>
      </c>
      <c r="BG239" s="116">
        <f>IF(N239="zákl. přenesená",J239,0)</f>
        <v>0</v>
      </c>
      <c r="BH239" s="116">
        <f>IF(N239="sníž. přenesená",J239,0)</f>
        <v>0</v>
      </c>
      <c r="BI239" s="116">
        <f>IF(N239="nulová",J239,0)</f>
        <v>0</v>
      </c>
      <c r="BJ239" s="18" t="s">
        <v>89</v>
      </c>
      <c r="BK239" s="116">
        <f>ROUND(I239*H239,2)</f>
        <v>0</v>
      </c>
      <c r="BL239" s="18" t="s">
        <v>203</v>
      </c>
      <c r="BM239" s="224" t="s">
        <v>838</v>
      </c>
    </row>
    <row r="240" spans="1:65" s="14" customFormat="1" x14ac:dyDescent="0.2">
      <c r="B240" s="236"/>
      <c r="C240" s="237"/>
      <c r="D240" s="227" t="s">
        <v>205</v>
      </c>
      <c r="E240" s="238" t="s">
        <v>1</v>
      </c>
      <c r="F240" s="239" t="s">
        <v>839</v>
      </c>
      <c r="G240" s="237"/>
      <c r="H240" s="240">
        <v>0.58499999999999996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AT240" s="246" t="s">
        <v>205</v>
      </c>
      <c r="AU240" s="246" t="s">
        <v>91</v>
      </c>
      <c r="AV240" s="14" t="s">
        <v>91</v>
      </c>
      <c r="AW240" s="14" t="s">
        <v>34</v>
      </c>
      <c r="AX240" s="14" t="s">
        <v>89</v>
      </c>
      <c r="AY240" s="246" t="s">
        <v>197</v>
      </c>
    </row>
    <row r="241" spans="1:65" s="12" customFormat="1" ht="22.9" customHeight="1" x14ac:dyDescent="0.2">
      <c r="B241" s="196"/>
      <c r="C241" s="197"/>
      <c r="D241" s="198" t="s">
        <v>80</v>
      </c>
      <c r="E241" s="210" t="s">
        <v>242</v>
      </c>
      <c r="F241" s="210" t="s">
        <v>840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SUM(P242:P255)</f>
        <v>0</v>
      </c>
      <c r="Q241" s="204"/>
      <c r="R241" s="205">
        <f>SUM(R242:R255)</f>
        <v>1.2851999999999999</v>
      </c>
      <c r="S241" s="204"/>
      <c r="T241" s="206">
        <f>SUM(T242:T255)</f>
        <v>0</v>
      </c>
      <c r="AR241" s="207" t="s">
        <v>89</v>
      </c>
      <c r="AT241" s="208" t="s">
        <v>80</v>
      </c>
      <c r="AU241" s="208" t="s">
        <v>89</v>
      </c>
      <c r="AY241" s="207" t="s">
        <v>197</v>
      </c>
      <c r="BK241" s="209">
        <f>SUM(BK242:BK255)</f>
        <v>0</v>
      </c>
    </row>
    <row r="242" spans="1:65" s="2" customFormat="1" ht="14.45" customHeight="1" x14ac:dyDescent="0.2">
      <c r="A242" s="36"/>
      <c r="B242" s="37"/>
      <c r="C242" s="212" t="s">
        <v>329</v>
      </c>
      <c r="D242" s="212" t="s">
        <v>199</v>
      </c>
      <c r="E242" s="213" t="s">
        <v>841</v>
      </c>
      <c r="F242" s="214" t="s">
        <v>842</v>
      </c>
      <c r="G242" s="215" t="s">
        <v>109</v>
      </c>
      <c r="H242" s="216">
        <v>21</v>
      </c>
      <c r="I242" s="217"/>
      <c r="J242" s="218">
        <f>ROUND(I242*H242,2)</f>
        <v>0</v>
      </c>
      <c r="K242" s="219"/>
      <c r="L242" s="39"/>
      <c r="M242" s="220" t="s">
        <v>1</v>
      </c>
      <c r="N242" s="221" t="s">
        <v>46</v>
      </c>
      <c r="O242" s="73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4" t="s">
        <v>203</v>
      </c>
      <c r="AT242" s="224" t="s">
        <v>199</v>
      </c>
      <c r="AU242" s="224" t="s">
        <v>91</v>
      </c>
      <c r="AY242" s="18" t="s">
        <v>197</v>
      </c>
      <c r="BE242" s="116">
        <f>IF(N242="základní",J242,0)</f>
        <v>0</v>
      </c>
      <c r="BF242" s="116">
        <f>IF(N242="snížená",J242,0)</f>
        <v>0</v>
      </c>
      <c r="BG242" s="116">
        <f>IF(N242="zákl. přenesená",J242,0)</f>
        <v>0</v>
      </c>
      <c r="BH242" s="116">
        <f>IF(N242="sníž. přenesená",J242,0)</f>
        <v>0</v>
      </c>
      <c r="BI242" s="116">
        <f>IF(N242="nulová",J242,0)</f>
        <v>0</v>
      </c>
      <c r="BJ242" s="18" t="s">
        <v>89</v>
      </c>
      <c r="BK242" s="116">
        <f>ROUND(I242*H242,2)</f>
        <v>0</v>
      </c>
      <c r="BL242" s="18" t="s">
        <v>203</v>
      </c>
      <c r="BM242" s="224" t="s">
        <v>843</v>
      </c>
    </row>
    <row r="243" spans="1:65" s="14" customFormat="1" x14ac:dyDescent="0.2">
      <c r="B243" s="236"/>
      <c r="C243" s="237"/>
      <c r="D243" s="227" t="s">
        <v>205</v>
      </c>
      <c r="E243" s="238" t="s">
        <v>656</v>
      </c>
      <c r="F243" s="239" t="s">
        <v>844</v>
      </c>
      <c r="G243" s="237"/>
      <c r="H243" s="240">
        <v>21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AT243" s="246" t="s">
        <v>205</v>
      </c>
      <c r="AU243" s="246" t="s">
        <v>91</v>
      </c>
      <c r="AV243" s="14" t="s">
        <v>91</v>
      </c>
      <c r="AW243" s="14" t="s">
        <v>34</v>
      </c>
      <c r="AX243" s="14" t="s">
        <v>89</v>
      </c>
      <c r="AY243" s="246" t="s">
        <v>197</v>
      </c>
    </row>
    <row r="244" spans="1:65" s="2" customFormat="1" ht="14.45" customHeight="1" x14ac:dyDescent="0.2">
      <c r="A244" s="36"/>
      <c r="B244" s="37"/>
      <c r="C244" s="212" t="s">
        <v>393</v>
      </c>
      <c r="D244" s="212" t="s">
        <v>199</v>
      </c>
      <c r="E244" s="213" t="s">
        <v>845</v>
      </c>
      <c r="F244" s="214" t="s">
        <v>846</v>
      </c>
      <c r="G244" s="215" t="s">
        <v>109</v>
      </c>
      <c r="H244" s="216">
        <v>21</v>
      </c>
      <c r="I244" s="217"/>
      <c r="J244" s="218">
        <f>ROUND(I244*H244,2)</f>
        <v>0</v>
      </c>
      <c r="K244" s="219"/>
      <c r="L244" s="39"/>
      <c r="M244" s="220" t="s">
        <v>1</v>
      </c>
      <c r="N244" s="221" t="s">
        <v>46</v>
      </c>
      <c r="O244" s="73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4" t="s">
        <v>203</v>
      </c>
      <c r="AT244" s="224" t="s">
        <v>199</v>
      </c>
      <c r="AU244" s="224" t="s">
        <v>91</v>
      </c>
      <c r="AY244" s="18" t="s">
        <v>197</v>
      </c>
      <c r="BE244" s="116">
        <f>IF(N244="základní",J244,0)</f>
        <v>0</v>
      </c>
      <c r="BF244" s="116">
        <f>IF(N244="snížená",J244,0)</f>
        <v>0</v>
      </c>
      <c r="BG244" s="116">
        <f>IF(N244="zákl. přenesená",J244,0)</f>
        <v>0</v>
      </c>
      <c r="BH244" s="116">
        <f>IF(N244="sníž. přenesená",J244,0)</f>
        <v>0</v>
      </c>
      <c r="BI244" s="116">
        <f>IF(N244="nulová",J244,0)</f>
        <v>0</v>
      </c>
      <c r="BJ244" s="18" t="s">
        <v>89</v>
      </c>
      <c r="BK244" s="116">
        <f>ROUND(I244*H244,2)</f>
        <v>0</v>
      </c>
      <c r="BL244" s="18" t="s">
        <v>203</v>
      </c>
      <c r="BM244" s="224" t="s">
        <v>847</v>
      </c>
    </row>
    <row r="245" spans="1:65" s="14" customFormat="1" x14ac:dyDescent="0.2">
      <c r="B245" s="236"/>
      <c r="C245" s="237"/>
      <c r="D245" s="227" t="s">
        <v>205</v>
      </c>
      <c r="E245" s="238" t="s">
        <v>1</v>
      </c>
      <c r="F245" s="239" t="s">
        <v>656</v>
      </c>
      <c r="G245" s="237"/>
      <c r="H245" s="240">
        <v>21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AT245" s="246" t="s">
        <v>205</v>
      </c>
      <c r="AU245" s="246" t="s">
        <v>91</v>
      </c>
      <c r="AV245" s="14" t="s">
        <v>91</v>
      </c>
      <c r="AW245" s="14" t="s">
        <v>34</v>
      </c>
      <c r="AX245" s="14" t="s">
        <v>89</v>
      </c>
      <c r="AY245" s="246" t="s">
        <v>197</v>
      </c>
    </row>
    <row r="246" spans="1:65" s="2" customFormat="1" ht="24.2" customHeight="1" x14ac:dyDescent="0.2">
      <c r="A246" s="36"/>
      <c r="B246" s="37"/>
      <c r="C246" s="212" t="s">
        <v>397</v>
      </c>
      <c r="D246" s="212" t="s">
        <v>199</v>
      </c>
      <c r="E246" s="213" t="s">
        <v>848</v>
      </c>
      <c r="F246" s="214" t="s">
        <v>849</v>
      </c>
      <c r="G246" s="215" t="s">
        <v>109</v>
      </c>
      <c r="H246" s="216">
        <v>21</v>
      </c>
      <c r="I246" s="217"/>
      <c r="J246" s="218">
        <f>ROUND(I246*H246,2)</f>
        <v>0</v>
      </c>
      <c r="K246" s="219"/>
      <c r="L246" s="39"/>
      <c r="M246" s="220" t="s">
        <v>1</v>
      </c>
      <c r="N246" s="221" t="s">
        <v>46</v>
      </c>
      <c r="O246" s="73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4" t="s">
        <v>203</v>
      </c>
      <c r="AT246" s="224" t="s">
        <v>199</v>
      </c>
      <c r="AU246" s="224" t="s">
        <v>91</v>
      </c>
      <c r="AY246" s="18" t="s">
        <v>197</v>
      </c>
      <c r="BE246" s="116">
        <f>IF(N246="základní",J246,0)</f>
        <v>0</v>
      </c>
      <c r="BF246" s="116">
        <f>IF(N246="snížená",J246,0)</f>
        <v>0</v>
      </c>
      <c r="BG246" s="116">
        <f>IF(N246="zákl. přenesená",J246,0)</f>
        <v>0</v>
      </c>
      <c r="BH246" s="116">
        <f>IF(N246="sníž. přenesená",J246,0)</f>
        <v>0</v>
      </c>
      <c r="BI246" s="116">
        <f>IF(N246="nulová",J246,0)</f>
        <v>0</v>
      </c>
      <c r="BJ246" s="18" t="s">
        <v>89</v>
      </c>
      <c r="BK246" s="116">
        <f>ROUND(I246*H246,2)</f>
        <v>0</v>
      </c>
      <c r="BL246" s="18" t="s">
        <v>203</v>
      </c>
      <c r="BM246" s="224" t="s">
        <v>850</v>
      </c>
    </row>
    <row r="247" spans="1:65" s="14" customFormat="1" x14ac:dyDescent="0.2">
      <c r="B247" s="236"/>
      <c r="C247" s="237"/>
      <c r="D247" s="227" t="s">
        <v>205</v>
      </c>
      <c r="E247" s="238" t="s">
        <v>1</v>
      </c>
      <c r="F247" s="239" t="s">
        <v>656</v>
      </c>
      <c r="G247" s="237"/>
      <c r="H247" s="240">
        <v>21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205</v>
      </c>
      <c r="AU247" s="246" t="s">
        <v>91</v>
      </c>
      <c r="AV247" s="14" t="s">
        <v>91</v>
      </c>
      <c r="AW247" s="14" t="s">
        <v>34</v>
      </c>
      <c r="AX247" s="14" t="s">
        <v>89</v>
      </c>
      <c r="AY247" s="246" t="s">
        <v>197</v>
      </c>
    </row>
    <row r="248" spans="1:65" s="2" customFormat="1" ht="14.45" customHeight="1" x14ac:dyDescent="0.2">
      <c r="A248" s="36"/>
      <c r="B248" s="37"/>
      <c r="C248" s="212" t="s">
        <v>277</v>
      </c>
      <c r="D248" s="212" t="s">
        <v>199</v>
      </c>
      <c r="E248" s="213" t="s">
        <v>851</v>
      </c>
      <c r="F248" s="214" t="s">
        <v>852</v>
      </c>
      <c r="G248" s="215" t="s">
        <v>109</v>
      </c>
      <c r="H248" s="216">
        <v>21</v>
      </c>
      <c r="I248" s="217"/>
      <c r="J248" s="218">
        <f>ROUND(I248*H248,2)</f>
        <v>0</v>
      </c>
      <c r="K248" s="219"/>
      <c r="L248" s="39"/>
      <c r="M248" s="220" t="s">
        <v>1</v>
      </c>
      <c r="N248" s="221" t="s">
        <v>46</v>
      </c>
      <c r="O248" s="73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4" t="s">
        <v>203</v>
      </c>
      <c r="AT248" s="224" t="s">
        <v>199</v>
      </c>
      <c r="AU248" s="224" t="s">
        <v>91</v>
      </c>
      <c r="AY248" s="18" t="s">
        <v>197</v>
      </c>
      <c r="BE248" s="116">
        <f>IF(N248="základní",J248,0)</f>
        <v>0</v>
      </c>
      <c r="BF248" s="116">
        <f>IF(N248="snížená",J248,0)</f>
        <v>0</v>
      </c>
      <c r="BG248" s="116">
        <f>IF(N248="zákl. přenesená",J248,0)</f>
        <v>0</v>
      </c>
      <c r="BH248" s="116">
        <f>IF(N248="sníž. přenesená",J248,0)</f>
        <v>0</v>
      </c>
      <c r="BI248" s="116">
        <f>IF(N248="nulová",J248,0)</f>
        <v>0</v>
      </c>
      <c r="BJ248" s="18" t="s">
        <v>89</v>
      </c>
      <c r="BK248" s="116">
        <f>ROUND(I248*H248,2)</f>
        <v>0</v>
      </c>
      <c r="BL248" s="18" t="s">
        <v>203</v>
      </c>
      <c r="BM248" s="224" t="s">
        <v>853</v>
      </c>
    </row>
    <row r="249" spans="1:65" s="14" customFormat="1" x14ac:dyDescent="0.2">
      <c r="B249" s="236"/>
      <c r="C249" s="237"/>
      <c r="D249" s="227" t="s">
        <v>205</v>
      </c>
      <c r="E249" s="238" t="s">
        <v>1</v>
      </c>
      <c r="F249" s="239" t="s">
        <v>656</v>
      </c>
      <c r="G249" s="237"/>
      <c r="H249" s="240">
        <v>21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205</v>
      </c>
      <c r="AU249" s="246" t="s">
        <v>91</v>
      </c>
      <c r="AV249" s="14" t="s">
        <v>91</v>
      </c>
      <c r="AW249" s="14" t="s">
        <v>34</v>
      </c>
      <c r="AX249" s="14" t="s">
        <v>89</v>
      </c>
      <c r="AY249" s="246" t="s">
        <v>197</v>
      </c>
    </row>
    <row r="250" spans="1:65" s="2" customFormat="1" ht="24.2" customHeight="1" x14ac:dyDescent="0.2">
      <c r="A250" s="36"/>
      <c r="B250" s="37"/>
      <c r="C250" s="212" t="s">
        <v>406</v>
      </c>
      <c r="D250" s="212" t="s">
        <v>199</v>
      </c>
      <c r="E250" s="213" t="s">
        <v>854</v>
      </c>
      <c r="F250" s="214" t="s">
        <v>855</v>
      </c>
      <c r="G250" s="215" t="s">
        <v>109</v>
      </c>
      <c r="H250" s="216">
        <v>21</v>
      </c>
      <c r="I250" s="217"/>
      <c r="J250" s="218">
        <f>ROUND(I250*H250,2)</f>
        <v>0</v>
      </c>
      <c r="K250" s="219"/>
      <c r="L250" s="39"/>
      <c r="M250" s="220" t="s">
        <v>1</v>
      </c>
      <c r="N250" s="221" t="s">
        <v>46</v>
      </c>
      <c r="O250" s="73"/>
      <c r="P250" s="222">
        <f>O250*H250</f>
        <v>0</v>
      </c>
      <c r="Q250" s="222">
        <v>0</v>
      </c>
      <c r="R250" s="222">
        <f>Q250*H250</f>
        <v>0</v>
      </c>
      <c r="S250" s="222">
        <v>0</v>
      </c>
      <c r="T250" s="223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4" t="s">
        <v>203</v>
      </c>
      <c r="AT250" s="224" t="s">
        <v>199</v>
      </c>
      <c r="AU250" s="224" t="s">
        <v>91</v>
      </c>
      <c r="AY250" s="18" t="s">
        <v>197</v>
      </c>
      <c r="BE250" s="116">
        <f>IF(N250="základní",J250,0)</f>
        <v>0</v>
      </c>
      <c r="BF250" s="116">
        <f>IF(N250="snížená",J250,0)</f>
        <v>0</v>
      </c>
      <c r="BG250" s="116">
        <f>IF(N250="zákl. přenesená",J250,0)</f>
        <v>0</v>
      </c>
      <c r="BH250" s="116">
        <f>IF(N250="sníž. přenesená",J250,0)</f>
        <v>0</v>
      </c>
      <c r="BI250" s="116">
        <f>IF(N250="nulová",J250,0)</f>
        <v>0</v>
      </c>
      <c r="BJ250" s="18" t="s">
        <v>89</v>
      </c>
      <c r="BK250" s="116">
        <f>ROUND(I250*H250,2)</f>
        <v>0</v>
      </c>
      <c r="BL250" s="18" t="s">
        <v>203</v>
      </c>
      <c r="BM250" s="224" t="s">
        <v>856</v>
      </c>
    </row>
    <row r="251" spans="1:65" s="14" customFormat="1" x14ac:dyDescent="0.2">
      <c r="B251" s="236"/>
      <c r="C251" s="237"/>
      <c r="D251" s="227" t="s">
        <v>205</v>
      </c>
      <c r="E251" s="238" t="s">
        <v>1</v>
      </c>
      <c r="F251" s="239" t="s">
        <v>656</v>
      </c>
      <c r="G251" s="237"/>
      <c r="H251" s="240">
        <v>21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205</v>
      </c>
      <c r="AU251" s="246" t="s">
        <v>91</v>
      </c>
      <c r="AV251" s="14" t="s">
        <v>91</v>
      </c>
      <c r="AW251" s="14" t="s">
        <v>34</v>
      </c>
      <c r="AX251" s="14" t="s">
        <v>89</v>
      </c>
      <c r="AY251" s="246" t="s">
        <v>197</v>
      </c>
    </row>
    <row r="252" spans="1:65" s="2" customFormat="1" ht="24.2" customHeight="1" x14ac:dyDescent="0.2">
      <c r="A252" s="36"/>
      <c r="B252" s="37"/>
      <c r="C252" s="212" t="s">
        <v>411</v>
      </c>
      <c r="D252" s="212" t="s">
        <v>199</v>
      </c>
      <c r="E252" s="213" t="s">
        <v>857</v>
      </c>
      <c r="F252" s="214" t="s">
        <v>858</v>
      </c>
      <c r="G252" s="215" t="s">
        <v>109</v>
      </c>
      <c r="H252" s="216">
        <v>21</v>
      </c>
      <c r="I252" s="217"/>
      <c r="J252" s="218">
        <f>ROUND(I252*H252,2)</f>
        <v>0</v>
      </c>
      <c r="K252" s="219"/>
      <c r="L252" s="39"/>
      <c r="M252" s="220" t="s">
        <v>1</v>
      </c>
      <c r="N252" s="221" t="s">
        <v>46</v>
      </c>
      <c r="O252" s="73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4" t="s">
        <v>203</v>
      </c>
      <c r="AT252" s="224" t="s">
        <v>199</v>
      </c>
      <c r="AU252" s="224" t="s">
        <v>91</v>
      </c>
      <c r="AY252" s="18" t="s">
        <v>197</v>
      </c>
      <c r="BE252" s="116">
        <f>IF(N252="základní",J252,0)</f>
        <v>0</v>
      </c>
      <c r="BF252" s="116">
        <f>IF(N252="snížená",J252,0)</f>
        <v>0</v>
      </c>
      <c r="BG252" s="116">
        <f>IF(N252="zákl. přenesená",J252,0)</f>
        <v>0</v>
      </c>
      <c r="BH252" s="116">
        <f>IF(N252="sníž. přenesená",J252,0)</f>
        <v>0</v>
      </c>
      <c r="BI252" s="116">
        <f>IF(N252="nulová",J252,0)</f>
        <v>0</v>
      </c>
      <c r="BJ252" s="18" t="s">
        <v>89</v>
      </c>
      <c r="BK252" s="116">
        <f>ROUND(I252*H252,2)</f>
        <v>0</v>
      </c>
      <c r="BL252" s="18" t="s">
        <v>203</v>
      </c>
      <c r="BM252" s="224" t="s">
        <v>859</v>
      </c>
    </row>
    <row r="253" spans="1:65" s="14" customFormat="1" x14ac:dyDescent="0.2">
      <c r="B253" s="236"/>
      <c r="C253" s="237"/>
      <c r="D253" s="227" t="s">
        <v>205</v>
      </c>
      <c r="E253" s="238" t="s">
        <v>1</v>
      </c>
      <c r="F253" s="239" t="s">
        <v>656</v>
      </c>
      <c r="G253" s="237"/>
      <c r="H253" s="240">
        <v>21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AT253" s="246" t="s">
        <v>205</v>
      </c>
      <c r="AU253" s="246" t="s">
        <v>91</v>
      </c>
      <c r="AV253" s="14" t="s">
        <v>91</v>
      </c>
      <c r="AW253" s="14" t="s">
        <v>34</v>
      </c>
      <c r="AX253" s="14" t="s">
        <v>89</v>
      </c>
      <c r="AY253" s="246" t="s">
        <v>197</v>
      </c>
    </row>
    <row r="254" spans="1:65" s="2" customFormat="1" ht="24.2" customHeight="1" x14ac:dyDescent="0.2">
      <c r="A254" s="36"/>
      <c r="B254" s="37"/>
      <c r="C254" s="212" t="s">
        <v>415</v>
      </c>
      <c r="D254" s="212" t="s">
        <v>199</v>
      </c>
      <c r="E254" s="213" t="s">
        <v>860</v>
      </c>
      <c r="F254" s="214" t="s">
        <v>861</v>
      </c>
      <c r="G254" s="215" t="s">
        <v>109</v>
      </c>
      <c r="H254" s="216">
        <v>21</v>
      </c>
      <c r="I254" s="217"/>
      <c r="J254" s="218">
        <f>ROUND(I254*H254,2)</f>
        <v>0</v>
      </c>
      <c r="K254" s="219"/>
      <c r="L254" s="39"/>
      <c r="M254" s="220" t="s">
        <v>1</v>
      </c>
      <c r="N254" s="221" t="s">
        <v>46</v>
      </c>
      <c r="O254" s="73"/>
      <c r="P254" s="222">
        <f>O254*H254</f>
        <v>0</v>
      </c>
      <c r="Q254" s="222">
        <v>6.1199999999999997E-2</v>
      </c>
      <c r="R254" s="222">
        <f>Q254*H254</f>
        <v>1.2851999999999999</v>
      </c>
      <c r="S254" s="222">
        <v>0</v>
      </c>
      <c r="T254" s="223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4" t="s">
        <v>203</v>
      </c>
      <c r="AT254" s="224" t="s">
        <v>199</v>
      </c>
      <c r="AU254" s="224" t="s">
        <v>91</v>
      </c>
      <c r="AY254" s="18" t="s">
        <v>197</v>
      </c>
      <c r="BE254" s="116">
        <f>IF(N254="základní",J254,0)</f>
        <v>0</v>
      </c>
      <c r="BF254" s="116">
        <f>IF(N254="snížená",J254,0)</f>
        <v>0</v>
      </c>
      <c r="BG254" s="116">
        <f>IF(N254="zákl. přenesená",J254,0)</f>
        <v>0</v>
      </c>
      <c r="BH254" s="116">
        <f>IF(N254="sníž. přenesená",J254,0)</f>
        <v>0</v>
      </c>
      <c r="BI254" s="116">
        <f>IF(N254="nulová",J254,0)</f>
        <v>0</v>
      </c>
      <c r="BJ254" s="18" t="s">
        <v>89</v>
      </c>
      <c r="BK254" s="116">
        <f>ROUND(I254*H254,2)</f>
        <v>0</v>
      </c>
      <c r="BL254" s="18" t="s">
        <v>203</v>
      </c>
      <c r="BM254" s="224" t="s">
        <v>862</v>
      </c>
    </row>
    <row r="255" spans="1:65" s="14" customFormat="1" x14ac:dyDescent="0.2">
      <c r="B255" s="236"/>
      <c r="C255" s="237"/>
      <c r="D255" s="227" t="s">
        <v>205</v>
      </c>
      <c r="E255" s="238" t="s">
        <v>1</v>
      </c>
      <c r="F255" s="239" t="s">
        <v>656</v>
      </c>
      <c r="G255" s="237"/>
      <c r="H255" s="240">
        <v>21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AT255" s="246" t="s">
        <v>205</v>
      </c>
      <c r="AU255" s="246" t="s">
        <v>91</v>
      </c>
      <c r="AV255" s="14" t="s">
        <v>91</v>
      </c>
      <c r="AW255" s="14" t="s">
        <v>34</v>
      </c>
      <c r="AX255" s="14" t="s">
        <v>89</v>
      </c>
      <c r="AY255" s="246" t="s">
        <v>197</v>
      </c>
    </row>
    <row r="256" spans="1:65" s="12" customFormat="1" ht="22.9" customHeight="1" x14ac:dyDescent="0.2">
      <c r="B256" s="196"/>
      <c r="C256" s="197"/>
      <c r="D256" s="198" t="s">
        <v>80</v>
      </c>
      <c r="E256" s="210" t="s">
        <v>250</v>
      </c>
      <c r="F256" s="210" t="s">
        <v>863</v>
      </c>
      <c r="G256" s="197"/>
      <c r="H256" s="197"/>
      <c r="I256" s="200"/>
      <c r="J256" s="211">
        <f>BK256</f>
        <v>0</v>
      </c>
      <c r="K256" s="197"/>
      <c r="L256" s="202"/>
      <c r="M256" s="203"/>
      <c r="N256" s="204"/>
      <c r="O256" s="204"/>
      <c r="P256" s="205">
        <f>SUM(P257:P258)</f>
        <v>0</v>
      </c>
      <c r="Q256" s="204"/>
      <c r="R256" s="205">
        <f>SUM(R257:R258)</f>
        <v>0.27392</v>
      </c>
      <c r="S256" s="204"/>
      <c r="T256" s="206">
        <f>SUM(T257:T258)</f>
        <v>0</v>
      </c>
      <c r="AR256" s="207" t="s">
        <v>89</v>
      </c>
      <c r="AT256" s="208" t="s">
        <v>80</v>
      </c>
      <c r="AU256" s="208" t="s">
        <v>89</v>
      </c>
      <c r="AY256" s="207" t="s">
        <v>197</v>
      </c>
      <c r="BK256" s="209">
        <f>SUM(BK257:BK258)</f>
        <v>0</v>
      </c>
    </row>
    <row r="257" spans="1:65" s="2" customFormat="1" ht="24.2" customHeight="1" x14ac:dyDescent="0.2">
      <c r="A257" s="36"/>
      <c r="B257" s="37"/>
      <c r="C257" s="212" t="s">
        <v>419</v>
      </c>
      <c r="D257" s="212" t="s">
        <v>199</v>
      </c>
      <c r="E257" s="213" t="s">
        <v>864</v>
      </c>
      <c r="F257" s="214" t="s">
        <v>865</v>
      </c>
      <c r="G257" s="215" t="s">
        <v>109</v>
      </c>
      <c r="H257" s="216">
        <v>34.24</v>
      </c>
      <c r="I257" s="217"/>
      <c r="J257" s="218">
        <f>ROUND(I257*H257,2)</f>
        <v>0</v>
      </c>
      <c r="K257" s="219"/>
      <c r="L257" s="39"/>
      <c r="M257" s="220" t="s">
        <v>1</v>
      </c>
      <c r="N257" s="221" t="s">
        <v>46</v>
      </c>
      <c r="O257" s="73"/>
      <c r="P257" s="222">
        <f>O257*H257</f>
        <v>0</v>
      </c>
      <c r="Q257" s="222">
        <v>8.0000000000000002E-3</v>
      </c>
      <c r="R257" s="222">
        <f>Q257*H257</f>
        <v>0.27392</v>
      </c>
      <c r="S257" s="222">
        <v>0</v>
      </c>
      <c r="T257" s="22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4" t="s">
        <v>203</v>
      </c>
      <c r="AT257" s="224" t="s">
        <v>199</v>
      </c>
      <c r="AU257" s="224" t="s">
        <v>91</v>
      </c>
      <c r="AY257" s="18" t="s">
        <v>197</v>
      </c>
      <c r="BE257" s="116">
        <f>IF(N257="základní",J257,0)</f>
        <v>0</v>
      </c>
      <c r="BF257" s="116">
        <f>IF(N257="snížená",J257,0)</f>
        <v>0</v>
      </c>
      <c r="BG257" s="116">
        <f>IF(N257="zákl. přenesená",J257,0)</f>
        <v>0</v>
      </c>
      <c r="BH257" s="116">
        <f>IF(N257="sníž. přenesená",J257,0)</f>
        <v>0</v>
      </c>
      <c r="BI257" s="116">
        <f>IF(N257="nulová",J257,0)</f>
        <v>0</v>
      </c>
      <c r="BJ257" s="18" t="s">
        <v>89</v>
      </c>
      <c r="BK257" s="116">
        <f>ROUND(I257*H257,2)</f>
        <v>0</v>
      </c>
      <c r="BL257" s="18" t="s">
        <v>203</v>
      </c>
      <c r="BM257" s="224" t="s">
        <v>866</v>
      </c>
    </row>
    <row r="258" spans="1:65" s="14" customFormat="1" x14ac:dyDescent="0.2">
      <c r="B258" s="236"/>
      <c r="C258" s="237"/>
      <c r="D258" s="227" t="s">
        <v>205</v>
      </c>
      <c r="E258" s="238" t="s">
        <v>1</v>
      </c>
      <c r="F258" s="239" t="s">
        <v>867</v>
      </c>
      <c r="G258" s="237"/>
      <c r="H258" s="240">
        <v>34.24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AT258" s="246" t="s">
        <v>205</v>
      </c>
      <c r="AU258" s="246" t="s">
        <v>91</v>
      </c>
      <c r="AV258" s="14" t="s">
        <v>91</v>
      </c>
      <c r="AW258" s="14" t="s">
        <v>34</v>
      </c>
      <c r="AX258" s="14" t="s">
        <v>89</v>
      </c>
      <c r="AY258" s="246" t="s">
        <v>197</v>
      </c>
    </row>
    <row r="259" spans="1:65" s="12" customFormat="1" ht="22.9" customHeight="1" x14ac:dyDescent="0.2">
      <c r="B259" s="196"/>
      <c r="C259" s="197"/>
      <c r="D259" s="198" t="s">
        <v>80</v>
      </c>
      <c r="E259" s="210" t="s">
        <v>246</v>
      </c>
      <c r="F259" s="210" t="s">
        <v>868</v>
      </c>
      <c r="G259" s="197"/>
      <c r="H259" s="197"/>
      <c r="I259" s="200"/>
      <c r="J259" s="211">
        <f>BK259</f>
        <v>0</v>
      </c>
      <c r="K259" s="197"/>
      <c r="L259" s="202"/>
      <c r="M259" s="203"/>
      <c r="N259" s="204"/>
      <c r="O259" s="204"/>
      <c r="P259" s="205">
        <f>SUM(P260:P283)</f>
        <v>0</v>
      </c>
      <c r="Q259" s="204"/>
      <c r="R259" s="205">
        <f>SUM(R260:R283)</f>
        <v>3.6147999999999998</v>
      </c>
      <c r="S259" s="204"/>
      <c r="T259" s="206">
        <f>SUM(T260:T283)</f>
        <v>0</v>
      </c>
      <c r="AR259" s="207" t="s">
        <v>89</v>
      </c>
      <c r="AT259" s="208" t="s">
        <v>80</v>
      </c>
      <c r="AU259" s="208" t="s">
        <v>89</v>
      </c>
      <c r="AY259" s="207" t="s">
        <v>197</v>
      </c>
      <c r="BK259" s="209">
        <f>SUM(BK260:BK283)</f>
        <v>0</v>
      </c>
    </row>
    <row r="260" spans="1:65" s="2" customFormat="1" ht="24.2" customHeight="1" x14ac:dyDescent="0.2">
      <c r="A260" s="36"/>
      <c r="B260" s="37"/>
      <c r="C260" s="212" t="s">
        <v>424</v>
      </c>
      <c r="D260" s="212" t="s">
        <v>199</v>
      </c>
      <c r="E260" s="213" t="s">
        <v>869</v>
      </c>
      <c r="F260" s="214" t="s">
        <v>870</v>
      </c>
      <c r="G260" s="215" t="s">
        <v>105</v>
      </c>
      <c r="H260" s="216">
        <v>87</v>
      </c>
      <c r="I260" s="217"/>
      <c r="J260" s="218">
        <f>ROUND(I260*H260,2)</f>
        <v>0</v>
      </c>
      <c r="K260" s="219"/>
      <c r="L260" s="39"/>
      <c r="M260" s="220" t="s">
        <v>1</v>
      </c>
      <c r="N260" s="221" t="s">
        <v>46</v>
      </c>
      <c r="O260" s="73"/>
      <c r="P260" s="222">
        <f>O260*H260</f>
        <v>0</v>
      </c>
      <c r="Q260" s="222">
        <v>7.26E-3</v>
      </c>
      <c r="R260" s="222">
        <f>Q260*H260</f>
        <v>0.63161999999999996</v>
      </c>
      <c r="S260" s="222">
        <v>0</v>
      </c>
      <c r="T260" s="223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4" t="s">
        <v>203</v>
      </c>
      <c r="AT260" s="224" t="s">
        <v>199</v>
      </c>
      <c r="AU260" s="224" t="s">
        <v>91</v>
      </c>
      <c r="AY260" s="18" t="s">
        <v>197</v>
      </c>
      <c r="BE260" s="116">
        <f>IF(N260="základní",J260,0)</f>
        <v>0</v>
      </c>
      <c r="BF260" s="116">
        <f>IF(N260="snížená",J260,0)</f>
        <v>0</v>
      </c>
      <c r="BG260" s="116">
        <f>IF(N260="zákl. přenesená",J260,0)</f>
        <v>0</v>
      </c>
      <c r="BH260" s="116">
        <f>IF(N260="sníž. přenesená",J260,0)</f>
        <v>0</v>
      </c>
      <c r="BI260" s="116">
        <f>IF(N260="nulová",J260,0)</f>
        <v>0</v>
      </c>
      <c r="BJ260" s="18" t="s">
        <v>89</v>
      </c>
      <c r="BK260" s="116">
        <f>ROUND(I260*H260,2)</f>
        <v>0</v>
      </c>
      <c r="BL260" s="18" t="s">
        <v>203</v>
      </c>
      <c r="BM260" s="224" t="s">
        <v>871</v>
      </c>
    </row>
    <row r="261" spans="1:65" s="14" customFormat="1" x14ac:dyDescent="0.2">
      <c r="B261" s="236"/>
      <c r="C261" s="237"/>
      <c r="D261" s="227" t="s">
        <v>205</v>
      </c>
      <c r="E261" s="238" t="s">
        <v>676</v>
      </c>
      <c r="F261" s="239" t="s">
        <v>872</v>
      </c>
      <c r="G261" s="237"/>
      <c r="H261" s="240">
        <v>87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AT261" s="246" t="s">
        <v>205</v>
      </c>
      <c r="AU261" s="246" t="s">
        <v>91</v>
      </c>
      <c r="AV261" s="14" t="s">
        <v>91</v>
      </c>
      <c r="AW261" s="14" t="s">
        <v>34</v>
      </c>
      <c r="AX261" s="14" t="s">
        <v>89</v>
      </c>
      <c r="AY261" s="246" t="s">
        <v>197</v>
      </c>
    </row>
    <row r="262" spans="1:65" s="2" customFormat="1" ht="14.45" customHeight="1" x14ac:dyDescent="0.2">
      <c r="A262" s="36"/>
      <c r="B262" s="37"/>
      <c r="C262" s="212" t="s">
        <v>429</v>
      </c>
      <c r="D262" s="212" t="s">
        <v>199</v>
      </c>
      <c r="E262" s="213" t="s">
        <v>873</v>
      </c>
      <c r="F262" s="214" t="s">
        <v>874</v>
      </c>
      <c r="G262" s="215" t="s">
        <v>275</v>
      </c>
      <c r="H262" s="216">
        <v>3</v>
      </c>
      <c r="I262" s="217"/>
      <c r="J262" s="218">
        <f>ROUND(I262*H262,2)</f>
        <v>0</v>
      </c>
      <c r="K262" s="219"/>
      <c r="L262" s="39"/>
      <c r="M262" s="220" t="s">
        <v>1</v>
      </c>
      <c r="N262" s="221" t="s">
        <v>46</v>
      </c>
      <c r="O262" s="73"/>
      <c r="P262" s="222">
        <f>O262*H262</f>
        <v>0</v>
      </c>
      <c r="Q262" s="222">
        <v>2.4000000000000001E-4</v>
      </c>
      <c r="R262" s="222">
        <f>Q262*H262</f>
        <v>7.2000000000000005E-4</v>
      </c>
      <c r="S262" s="222">
        <v>0</v>
      </c>
      <c r="T262" s="223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4" t="s">
        <v>203</v>
      </c>
      <c r="AT262" s="224" t="s">
        <v>199</v>
      </c>
      <c r="AU262" s="224" t="s">
        <v>91</v>
      </c>
      <c r="AY262" s="18" t="s">
        <v>197</v>
      </c>
      <c r="BE262" s="116">
        <f>IF(N262="základní",J262,0)</f>
        <v>0</v>
      </c>
      <c r="BF262" s="116">
        <f>IF(N262="snížená",J262,0)</f>
        <v>0</v>
      </c>
      <c r="BG262" s="116">
        <f>IF(N262="zákl. přenesená",J262,0)</f>
        <v>0</v>
      </c>
      <c r="BH262" s="116">
        <f>IF(N262="sníž. přenesená",J262,0)</f>
        <v>0</v>
      </c>
      <c r="BI262" s="116">
        <f>IF(N262="nulová",J262,0)</f>
        <v>0</v>
      </c>
      <c r="BJ262" s="18" t="s">
        <v>89</v>
      </c>
      <c r="BK262" s="116">
        <f>ROUND(I262*H262,2)</f>
        <v>0</v>
      </c>
      <c r="BL262" s="18" t="s">
        <v>203</v>
      </c>
      <c r="BM262" s="224" t="s">
        <v>875</v>
      </c>
    </row>
    <row r="263" spans="1:65" s="2" customFormat="1" ht="24.2" customHeight="1" x14ac:dyDescent="0.2">
      <c r="A263" s="36"/>
      <c r="B263" s="37"/>
      <c r="C263" s="212" t="s">
        <v>433</v>
      </c>
      <c r="D263" s="212" t="s">
        <v>199</v>
      </c>
      <c r="E263" s="213" t="s">
        <v>876</v>
      </c>
      <c r="F263" s="214" t="s">
        <v>877</v>
      </c>
      <c r="G263" s="215" t="s">
        <v>878</v>
      </c>
      <c r="H263" s="216">
        <v>87</v>
      </c>
      <c r="I263" s="217"/>
      <c r="J263" s="218">
        <f>ROUND(I263*H263,2)</f>
        <v>0</v>
      </c>
      <c r="K263" s="219"/>
      <c r="L263" s="39"/>
      <c r="M263" s="220" t="s">
        <v>1</v>
      </c>
      <c r="N263" s="221" t="s">
        <v>46</v>
      </c>
      <c r="O263" s="73"/>
      <c r="P263" s="222">
        <f>O263*H263</f>
        <v>0</v>
      </c>
      <c r="Q263" s="222">
        <v>3.1E-4</v>
      </c>
      <c r="R263" s="222">
        <f>Q263*H263</f>
        <v>2.6970000000000001E-2</v>
      </c>
      <c r="S263" s="222">
        <v>0</v>
      </c>
      <c r="T263" s="223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4" t="s">
        <v>203</v>
      </c>
      <c r="AT263" s="224" t="s">
        <v>199</v>
      </c>
      <c r="AU263" s="224" t="s">
        <v>91</v>
      </c>
      <c r="AY263" s="18" t="s">
        <v>197</v>
      </c>
      <c r="BE263" s="116">
        <f>IF(N263="základní",J263,0)</f>
        <v>0</v>
      </c>
      <c r="BF263" s="116">
        <f>IF(N263="snížená",J263,0)</f>
        <v>0</v>
      </c>
      <c r="BG263" s="116">
        <f>IF(N263="zákl. přenesená",J263,0)</f>
        <v>0</v>
      </c>
      <c r="BH263" s="116">
        <f>IF(N263="sníž. přenesená",J263,0)</f>
        <v>0</v>
      </c>
      <c r="BI263" s="116">
        <f>IF(N263="nulová",J263,0)</f>
        <v>0</v>
      </c>
      <c r="BJ263" s="18" t="s">
        <v>89</v>
      </c>
      <c r="BK263" s="116">
        <f>ROUND(I263*H263,2)</f>
        <v>0</v>
      </c>
      <c r="BL263" s="18" t="s">
        <v>203</v>
      </c>
      <c r="BM263" s="224" t="s">
        <v>879</v>
      </c>
    </row>
    <row r="264" spans="1:65" s="14" customFormat="1" x14ac:dyDescent="0.2">
      <c r="B264" s="236"/>
      <c r="C264" s="237"/>
      <c r="D264" s="227" t="s">
        <v>205</v>
      </c>
      <c r="E264" s="238" t="s">
        <v>1</v>
      </c>
      <c r="F264" s="239" t="s">
        <v>676</v>
      </c>
      <c r="G264" s="237"/>
      <c r="H264" s="240">
        <v>87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AT264" s="246" t="s">
        <v>205</v>
      </c>
      <c r="AU264" s="246" t="s">
        <v>91</v>
      </c>
      <c r="AV264" s="14" t="s">
        <v>91</v>
      </c>
      <c r="AW264" s="14" t="s">
        <v>34</v>
      </c>
      <c r="AX264" s="14" t="s">
        <v>89</v>
      </c>
      <c r="AY264" s="246" t="s">
        <v>197</v>
      </c>
    </row>
    <row r="265" spans="1:65" s="2" customFormat="1" ht="24.2" customHeight="1" x14ac:dyDescent="0.2">
      <c r="A265" s="36"/>
      <c r="B265" s="37"/>
      <c r="C265" s="212" t="s">
        <v>438</v>
      </c>
      <c r="D265" s="212" t="s">
        <v>199</v>
      </c>
      <c r="E265" s="213" t="s">
        <v>880</v>
      </c>
      <c r="F265" s="214" t="s">
        <v>881</v>
      </c>
      <c r="G265" s="215" t="s">
        <v>275</v>
      </c>
      <c r="H265" s="216">
        <v>1</v>
      </c>
      <c r="I265" s="217"/>
      <c r="J265" s="218">
        <f>ROUND(I265*H265,2)</f>
        <v>0</v>
      </c>
      <c r="K265" s="219"/>
      <c r="L265" s="39"/>
      <c r="M265" s="220" t="s">
        <v>1</v>
      </c>
      <c r="N265" s="221" t="s">
        <v>46</v>
      </c>
      <c r="O265" s="73"/>
      <c r="P265" s="222">
        <f>O265*H265</f>
        <v>0</v>
      </c>
      <c r="Q265" s="222">
        <v>2.1167600000000002</v>
      </c>
      <c r="R265" s="222">
        <f>Q265*H265</f>
        <v>2.1167600000000002</v>
      </c>
      <c r="S265" s="222">
        <v>0</v>
      </c>
      <c r="T265" s="223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4" t="s">
        <v>203</v>
      </c>
      <c r="AT265" s="224" t="s">
        <v>199</v>
      </c>
      <c r="AU265" s="224" t="s">
        <v>91</v>
      </c>
      <c r="AY265" s="18" t="s">
        <v>197</v>
      </c>
      <c r="BE265" s="116">
        <f>IF(N265="základní",J265,0)</f>
        <v>0</v>
      </c>
      <c r="BF265" s="116">
        <f>IF(N265="snížená",J265,0)</f>
        <v>0</v>
      </c>
      <c r="BG265" s="116">
        <f>IF(N265="zákl. přenesená",J265,0)</f>
        <v>0</v>
      </c>
      <c r="BH265" s="116">
        <f>IF(N265="sníž. přenesená",J265,0)</f>
        <v>0</v>
      </c>
      <c r="BI265" s="116">
        <f>IF(N265="nulová",J265,0)</f>
        <v>0</v>
      </c>
      <c r="BJ265" s="18" t="s">
        <v>89</v>
      </c>
      <c r="BK265" s="116">
        <f>ROUND(I265*H265,2)</f>
        <v>0</v>
      </c>
      <c r="BL265" s="18" t="s">
        <v>203</v>
      </c>
      <c r="BM265" s="224" t="s">
        <v>882</v>
      </c>
    </row>
    <row r="266" spans="1:65" s="13" customFormat="1" x14ac:dyDescent="0.2">
      <c r="B266" s="225"/>
      <c r="C266" s="226"/>
      <c r="D266" s="227" t="s">
        <v>205</v>
      </c>
      <c r="E266" s="228" t="s">
        <v>1</v>
      </c>
      <c r="F266" s="229" t="s">
        <v>883</v>
      </c>
      <c r="G266" s="226"/>
      <c r="H266" s="228" t="s">
        <v>1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AT266" s="235" t="s">
        <v>205</v>
      </c>
      <c r="AU266" s="235" t="s">
        <v>91</v>
      </c>
      <c r="AV266" s="13" t="s">
        <v>89</v>
      </c>
      <c r="AW266" s="13" t="s">
        <v>34</v>
      </c>
      <c r="AX266" s="13" t="s">
        <v>81</v>
      </c>
      <c r="AY266" s="235" t="s">
        <v>197</v>
      </c>
    </row>
    <row r="267" spans="1:65" s="14" customFormat="1" x14ac:dyDescent="0.2">
      <c r="B267" s="236"/>
      <c r="C267" s="237"/>
      <c r="D267" s="227" t="s">
        <v>205</v>
      </c>
      <c r="E267" s="238" t="s">
        <v>1</v>
      </c>
      <c r="F267" s="239" t="s">
        <v>89</v>
      </c>
      <c r="G267" s="237"/>
      <c r="H267" s="240">
        <v>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205</v>
      </c>
      <c r="AU267" s="246" t="s">
        <v>91</v>
      </c>
      <c r="AV267" s="14" t="s">
        <v>91</v>
      </c>
      <c r="AW267" s="14" t="s">
        <v>34</v>
      </c>
      <c r="AX267" s="14" t="s">
        <v>89</v>
      </c>
      <c r="AY267" s="246" t="s">
        <v>197</v>
      </c>
    </row>
    <row r="268" spans="1:65" s="2" customFormat="1" ht="24.2" customHeight="1" x14ac:dyDescent="0.2">
      <c r="A268" s="36"/>
      <c r="B268" s="37"/>
      <c r="C268" s="212" t="s">
        <v>443</v>
      </c>
      <c r="D268" s="212" t="s">
        <v>199</v>
      </c>
      <c r="E268" s="213" t="s">
        <v>884</v>
      </c>
      <c r="F268" s="214" t="s">
        <v>885</v>
      </c>
      <c r="G268" s="215" t="s">
        <v>275</v>
      </c>
      <c r="H268" s="216">
        <v>8</v>
      </c>
      <c r="I268" s="217"/>
      <c r="J268" s="218">
        <f>ROUND(I268*H268,2)</f>
        <v>0</v>
      </c>
      <c r="K268" s="219"/>
      <c r="L268" s="39"/>
      <c r="M268" s="220" t="s">
        <v>1</v>
      </c>
      <c r="N268" s="221" t="s">
        <v>46</v>
      </c>
      <c r="O268" s="73"/>
      <c r="P268" s="222">
        <f>O268*H268</f>
        <v>0</v>
      </c>
      <c r="Q268" s="222">
        <v>7.4370000000000006E-2</v>
      </c>
      <c r="R268" s="222">
        <f>Q268*H268</f>
        <v>0.59496000000000004</v>
      </c>
      <c r="S268" s="222">
        <v>0</v>
      </c>
      <c r="T268" s="223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4" t="s">
        <v>203</v>
      </c>
      <c r="AT268" s="224" t="s">
        <v>199</v>
      </c>
      <c r="AU268" s="224" t="s">
        <v>91</v>
      </c>
      <c r="AY268" s="18" t="s">
        <v>197</v>
      </c>
      <c r="BE268" s="116">
        <f>IF(N268="základní",J268,0)</f>
        <v>0</v>
      </c>
      <c r="BF268" s="116">
        <f>IF(N268="snížená",J268,0)</f>
        <v>0</v>
      </c>
      <c r="BG268" s="116">
        <f>IF(N268="zákl. přenesená",J268,0)</f>
        <v>0</v>
      </c>
      <c r="BH268" s="116">
        <f>IF(N268="sníž. přenesená",J268,0)</f>
        <v>0</v>
      </c>
      <c r="BI268" s="116">
        <f>IF(N268="nulová",J268,0)</f>
        <v>0</v>
      </c>
      <c r="BJ268" s="18" t="s">
        <v>89</v>
      </c>
      <c r="BK268" s="116">
        <f>ROUND(I268*H268,2)</f>
        <v>0</v>
      </c>
      <c r="BL268" s="18" t="s">
        <v>203</v>
      </c>
      <c r="BM268" s="224" t="s">
        <v>886</v>
      </c>
    </row>
    <row r="269" spans="1:65" s="14" customFormat="1" x14ac:dyDescent="0.2">
      <c r="B269" s="236"/>
      <c r="C269" s="237"/>
      <c r="D269" s="227" t="s">
        <v>205</v>
      </c>
      <c r="E269" s="238" t="s">
        <v>1</v>
      </c>
      <c r="F269" s="239" t="s">
        <v>246</v>
      </c>
      <c r="G269" s="237"/>
      <c r="H269" s="240">
        <v>8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AT269" s="246" t="s">
        <v>205</v>
      </c>
      <c r="AU269" s="246" t="s">
        <v>91</v>
      </c>
      <c r="AV269" s="14" t="s">
        <v>91</v>
      </c>
      <c r="AW269" s="14" t="s">
        <v>34</v>
      </c>
      <c r="AX269" s="14" t="s">
        <v>89</v>
      </c>
      <c r="AY269" s="246" t="s">
        <v>197</v>
      </c>
    </row>
    <row r="270" spans="1:65" s="2" customFormat="1" ht="24.2" customHeight="1" x14ac:dyDescent="0.2">
      <c r="A270" s="36"/>
      <c r="B270" s="37"/>
      <c r="C270" s="212" t="s">
        <v>448</v>
      </c>
      <c r="D270" s="212" t="s">
        <v>199</v>
      </c>
      <c r="E270" s="213" t="s">
        <v>887</v>
      </c>
      <c r="F270" s="214" t="s">
        <v>888</v>
      </c>
      <c r="G270" s="215" t="s">
        <v>275</v>
      </c>
      <c r="H270" s="216">
        <v>8</v>
      </c>
      <c r="I270" s="217"/>
      <c r="J270" s="218">
        <f>ROUND(I270*H270,2)</f>
        <v>0</v>
      </c>
      <c r="K270" s="219"/>
      <c r="L270" s="39"/>
      <c r="M270" s="220" t="s">
        <v>1</v>
      </c>
      <c r="N270" s="221" t="s">
        <v>46</v>
      </c>
      <c r="O270" s="73"/>
      <c r="P270" s="222">
        <f>O270*H270</f>
        <v>0</v>
      </c>
      <c r="Q270" s="222">
        <v>1.1350000000000001E-2</v>
      </c>
      <c r="R270" s="222">
        <f>Q270*H270</f>
        <v>9.0800000000000006E-2</v>
      </c>
      <c r="S270" s="222">
        <v>0</v>
      </c>
      <c r="T270" s="223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4" t="s">
        <v>203</v>
      </c>
      <c r="AT270" s="224" t="s">
        <v>199</v>
      </c>
      <c r="AU270" s="224" t="s">
        <v>91</v>
      </c>
      <c r="AY270" s="18" t="s">
        <v>197</v>
      </c>
      <c r="BE270" s="116">
        <f>IF(N270="základní",J270,0)</f>
        <v>0</v>
      </c>
      <c r="BF270" s="116">
        <f>IF(N270="snížená",J270,0)</f>
        <v>0</v>
      </c>
      <c r="BG270" s="116">
        <f>IF(N270="zákl. přenesená",J270,0)</f>
        <v>0</v>
      </c>
      <c r="BH270" s="116">
        <f>IF(N270="sníž. přenesená",J270,0)</f>
        <v>0</v>
      </c>
      <c r="BI270" s="116">
        <f>IF(N270="nulová",J270,0)</f>
        <v>0</v>
      </c>
      <c r="BJ270" s="18" t="s">
        <v>89</v>
      </c>
      <c r="BK270" s="116">
        <f>ROUND(I270*H270,2)</f>
        <v>0</v>
      </c>
      <c r="BL270" s="18" t="s">
        <v>203</v>
      </c>
      <c r="BM270" s="224" t="s">
        <v>889</v>
      </c>
    </row>
    <row r="271" spans="1:65" s="14" customFormat="1" x14ac:dyDescent="0.2">
      <c r="B271" s="236"/>
      <c r="C271" s="237"/>
      <c r="D271" s="227" t="s">
        <v>205</v>
      </c>
      <c r="E271" s="238" t="s">
        <v>1</v>
      </c>
      <c r="F271" s="239" t="s">
        <v>246</v>
      </c>
      <c r="G271" s="237"/>
      <c r="H271" s="240">
        <v>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AT271" s="246" t="s">
        <v>205</v>
      </c>
      <c r="AU271" s="246" t="s">
        <v>91</v>
      </c>
      <c r="AV271" s="14" t="s">
        <v>91</v>
      </c>
      <c r="AW271" s="14" t="s">
        <v>34</v>
      </c>
      <c r="AX271" s="14" t="s">
        <v>89</v>
      </c>
      <c r="AY271" s="246" t="s">
        <v>197</v>
      </c>
    </row>
    <row r="272" spans="1:65" s="2" customFormat="1" ht="24.2" customHeight="1" x14ac:dyDescent="0.2">
      <c r="A272" s="36"/>
      <c r="B272" s="37"/>
      <c r="C272" s="212" t="s">
        <v>460</v>
      </c>
      <c r="D272" s="212" t="s">
        <v>199</v>
      </c>
      <c r="E272" s="213" t="s">
        <v>890</v>
      </c>
      <c r="F272" s="214" t="s">
        <v>891</v>
      </c>
      <c r="G272" s="215" t="s">
        <v>275</v>
      </c>
      <c r="H272" s="216">
        <v>8</v>
      </c>
      <c r="I272" s="217"/>
      <c r="J272" s="218">
        <f>ROUND(I272*H272,2)</f>
        <v>0</v>
      </c>
      <c r="K272" s="219"/>
      <c r="L272" s="39"/>
      <c r="M272" s="220" t="s">
        <v>1</v>
      </c>
      <c r="N272" s="221" t="s">
        <v>46</v>
      </c>
      <c r="O272" s="73"/>
      <c r="P272" s="222">
        <f>O272*H272</f>
        <v>0</v>
      </c>
      <c r="Q272" s="222">
        <v>6.2100000000000002E-3</v>
      </c>
      <c r="R272" s="222">
        <f>Q272*H272</f>
        <v>4.9680000000000002E-2</v>
      </c>
      <c r="S272" s="222">
        <v>0</v>
      </c>
      <c r="T272" s="223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4" t="s">
        <v>203</v>
      </c>
      <c r="AT272" s="224" t="s">
        <v>199</v>
      </c>
      <c r="AU272" s="224" t="s">
        <v>91</v>
      </c>
      <c r="AY272" s="18" t="s">
        <v>197</v>
      </c>
      <c r="BE272" s="116">
        <f>IF(N272="základní",J272,0)</f>
        <v>0</v>
      </c>
      <c r="BF272" s="116">
        <f>IF(N272="snížená",J272,0)</f>
        <v>0</v>
      </c>
      <c r="BG272" s="116">
        <f>IF(N272="zákl. přenesená",J272,0)</f>
        <v>0</v>
      </c>
      <c r="BH272" s="116">
        <f>IF(N272="sníž. přenesená",J272,0)</f>
        <v>0</v>
      </c>
      <c r="BI272" s="116">
        <f>IF(N272="nulová",J272,0)</f>
        <v>0</v>
      </c>
      <c r="BJ272" s="18" t="s">
        <v>89</v>
      </c>
      <c r="BK272" s="116">
        <f>ROUND(I272*H272,2)</f>
        <v>0</v>
      </c>
      <c r="BL272" s="18" t="s">
        <v>203</v>
      </c>
      <c r="BM272" s="224" t="s">
        <v>892</v>
      </c>
    </row>
    <row r="273" spans="1:65" s="14" customFormat="1" x14ac:dyDescent="0.2">
      <c r="B273" s="236"/>
      <c r="C273" s="237"/>
      <c r="D273" s="227" t="s">
        <v>205</v>
      </c>
      <c r="E273" s="238" t="s">
        <v>1</v>
      </c>
      <c r="F273" s="239" t="s">
        <v>246</v>
      </c>
      <c r="G273" s="237"/>
      <c r="H273" s="240">
        <v>8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205</v>
      </c>
      <c r="AU273" s="246" t="s">
        <v>91</v>
      </c>
      <c r="AV273" s="14" t="s">
        <v>91</v>
      </c>
      <c r="AW273" s="14" t="s">
        <v>34</v>
      </c>
      <c r="AX273" s="14" t="s">
        <v>89</v>
      </c>
      <c r="AY273" s="246" t="s">
        <v>197</v>
      </c>
    </row>
    <row r="274" spans="1:65" s="2" customFormat="1" ht="24.2" customHeight="1" x14ac:dyDescent="0.2">
      <c r="A274" s="36"/>
      <c r="B274" s="37"/>
      <c r="C274" s="212" t="s">
        <v>464</v>
      </c>
      <c r="D274" s="212" t="s">
        <v>199</v>
      </c>
      <c r="E274" s="213" t="s">
        <v>893</v>
      </c>
      <c r="F274" s="214" t="s">
        <v>894</v>
      </c>
      <c r="G274" s="215" t="s">
        <v>275</v>
      </c>
      <c r="H274" s="216">
        <v>8</v>
      </c>
      <c r="I274" s="217"/>
      <c r="J274" s="218">
        <f>ROUND(I274*H274,2)</f>
        <v>0</v>
      </c>
      <c r="K274" s="219"/>
      <c r="L274" s="39"/>
      <c r="M274" s="220" t="s">
        <v>1</v>
      </c>
      <c r="N274" s="221" t="s">
        <v>46</v>
      </c>
      <c r="O274" s="73"/>
      <c r="P274" s="222">
        <f>O274*H274</f>
        <v>0</v>
      </c>
      <c r="Q274" s="222">
        <v>0</v>
      </c>
      <c r="R274" s="222">
        <f>Q274*H274</f>
        <v>0</v>
      </c>
      <c r="S274" s="222">
        <v>0</v>
      </c>
      <c r="T274" s="223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24" t="s">
        <v>203</v>
      </c>
      <c r="AT274" s="224" t="s">
        <v>199</v>
      </c>
      <c r="AU274" s="224" t="s">
        <v>91</v>
      </c>
      <c r="AY274" s="18" t="s">
        <v>197</v>
      </c>
      <c r="BE274" s="116">
        <f>IF(N274="základní",J274,0)</f>
        <v>0</v>
      </c>
      <c r="BF274" s="116">
        <f>IF(N274="snížená",J274,0)</f>
        <v>0</v>
      </c>
      <c r="BG274" s="116">
        <f>IF(N274="zákl. přenesená",J274,0)</f>
        <v>0</v>
      </c>
      <c r="BH274" s="116">
        <f>IF(N274="sníž. přenesená",J274,0)</f>
        <v>0</v>
      </c>
      <c r="BI274" s="116">
        <f>IF(N274="nulová",J274,0)</f>
        <v>0</v>
      </c>
      <c r="BJ274" s="18" t="s">
        <v>89</v>
      </c>
      <c r="BK274" s="116">
        <f>ROUND(I274*H274,2)</f>
        <v>0</v>
      </c>
      <c r="BL274" s="18" t="s">
        <v>203</v>
      </c>
      <c r="BM274" s="224" t="s">
        <v>895</v>
      </c>
    </row>
    <row r="275" spans="1:65" s="14" customFormat="1" x14ac:dyDescent="0.2">
      <c r="B275" s="236"/>
      <c r="C275" s="237"/>
      <c r="D275" s="227" t="s">
        <v>205</v>
      </c>
      <c r="E275" s="238" t="s">
        <v>1</v>
      </c>
      <c r="F275" s="239" t="s">
        <v>246</v>
      </c>
      <c r="G275" s="237"/>
      <c r="H275" s="240">
        <v>8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AT275" s="246" t="s">
        <v>205</v>
      </c>
      <c r="AU275" s="246" t="s">
        <v>91</v>
      </c>
      <c r="AV275" s="14" t="s">
        <v>91</v>
      </c>
      <c r="AW275" s="14" t="s">
        <v>34</v>
      </c>
      <c r="AX275" s="14" t="s">
        <v>89</v>
      </c>
      <c r="AY275" s="246" t="s">
        <v>197</v>
      </c>
    </row>
    <row r="276" spans="1:65" s="2" customFormat="1" ht="24.2" customHeight="1" x14ac:dyDescent="0.2">
      <c r="A276" s="36"/>
      <c r="B276" s="37"/>
      <c r="C276" s="212" t="s">
        <v>468</v>
      </c>
      <c r="D276" s="212" t="s">
        <v>199</v>
      </c>
      <c r="E276" s="213" t="s">
        <v>896</v>
      </c>
      <c r="F276" s="214" t="s">
        <v>897</v>
      </c>
      <c r="G276" s="215" t="s">
        <v>275</v>
      </c>
      <c r="H276" s="216">
        <v>8</v>
      </c>
      <c r="I276" s="217"/>
      <c r="J276" s="218">
        <f>ROUND(I276*H276,2)</f>
        <v>0</v>
      </c>
      <c r="K276" s="219"/>
      <c r="L276" s="39"/>
      <c r="M276" s="220" t="s">
        <v>1</v>
      </c>
      <c r="N276" s="221" t="s">
        <v>46</v>
      </c>
      <c r="O276" s="73"/>
      <c r="P276" s="222">
        <f>O276*H276</f>
        <v>0</v>
      </c>
      <c r="Q276" s="222">
        <v>4.5500000000000002E-3</v>
      </c>
      <c r="R276" s="222">
        <f>Q276*H276</f>
        <v>3.6400000000000002E-2</v>
      </c>
      <c r="S276" s="222">
        <v>0</v>
      </c>
      <c r="T276" s="223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4" t="s">
        <v>203</v>
      </c>
      <c r="AT276" s="224" t="s">
        <v>199</v>
      </c>
      <c r="AU276" s="224" t="s">
        <v>91</v>
      </c>
      <c r="AY276" s="18" t="s">
        <v>197</v>
      </c>
      <c r="BE276" s="116">
        <f>IF(N276="základní",J276,0)</f>
        <v>0</v>
      </c>
      <c r="BF276" s="116">
        <f>IF(N276="snížená",J276,0)</f>
        <v>0</v>
      </c>
      <c r="BG276" s="116">
        <f>IF(N276="zákl. přenesená",J276,0)</f>
        <v>0</v>
      </c>
      <c r="BH276" s="116">
        <f>IF(N276="sníž. přenesená",J276,0)</f>
        <v>0</v>
      </c>
      <c r="BI276" s="116">
        <f>IF(N276="nulová",J276,0)</f>
        <v>0</v>
      </c>
      <c r="BJ276" s="18" t="s">
        <v>89</v>
      </c>
      <c r="BK276" s="116">
        <f>ROUND(I276*H276,2)</f>
        <v>0</v>
      </c>
      <c r="BL276" s="18" t="s">
        <v>203</v>
      </c>
      <c r="BM276" s="224" t="s">
        <v>898</v>
      </c>
    </row>
    <row r="277" spans="1:65" s="14" customFormat="1" x14ac:dyDescent="0.2">
      <c r="B277" s="236"/>
      <c r="C277" s="237"/>
      <c r="D277" s="227" t="s">
        <v>205</v>
      </c>
      <c r="E277" s="238" t="s">
        <v>1</v>
      </c>
      <c r="F277" s="239" t="s">
        <v>246</v>
      </c>
      <c r="G277" s="237"/>
      <c r="H277" s="240">
        <v>8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AT277" s="246" t="s">
        <v>205</v>
      </c>
      <c r="AU277" s="246" t="s">
        <v>91</v>
      </c>
      <c r="AV277" s="14" t="s">
        <v>91</v>
      </c>
      <c r="AW277" s="14" t="s">
        <v>34</v>
      </c>
      <c r="AX277" s="14" t="s">
        <v>89</v>
      </c>
      <c r="AY277" s="246" t="s">
        <v>197</v>
      </c>
    </row>
    <row r="278" spans="1:65" s="2" customFormat="1" ht="24.2" customHeight="1" x14ac:dyDescent="0.2">
      <c r="A278" s="36"/>
      <c r="B278" s="37"/>
      <c r="C278" s="212" t="s">
        <v>474</v>
      </c>
      <c r="D278" s="212" t="s">
        <v>199</v>
      </c>
      <c r="E278" s="213" t="s">
        <v>899</v>
      </c>
      <c r="F278" s="214" t="s">
        <v>900</v>
      </c>
      <c r="G278" s="215" t="s">
        <v>281</v>
      </c>
      <c r="H278" s="216">
        <v>1</v>
      </c>
      <c r="I278" s="217"/>
      <c r="J278" s="218">
        <f>ROUND(I278*H278,2)</f>
        <v>0</v>
      </c>
      <c r="K278" s="219"/>
      <c r="L278" s="39"/>
      <c r="M278" s="220" t="s">
        <v>1</v>
      </c>
      <c r="N278" s="221" t="s">
        <v>46</v>
      </c>
      <c r="O278" s="73"/>
      <c r="P278" s="222">
        <f>O278*H278</f>
        <v>0</v>
      </c>
      <c r="Q278" s="222">
        <v>4.1660000000000003E-2</v>
      </c>
      <c r="R278" s="222">
        <f>Q278*H278</f>
        <v>4.1660000000000003E-2</v>
      </c>
      <c r="S278" s="222">
        <v>0</v>
      </c>
      <c r="T278" s="223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4" t="s">
        <v>203</v>
      </c>
      <c r="AT278" s="224" t="s">
        <v>199</v>
      </c>
      <c r="AU278" s="224" t="s">
        <v>91</v>
      </c>
      <c r="AY278" s="18" t="s">
        <v>197</v>
      </c>
      <c r="BE278" s="116">
        <f>IF(N278="základní",J278,0)</f>
        <v>0</v>
      </c>
      <c r="BF278" s="116">
        <f>IF(N278="snížená",J278,0)</f>
        <v>0</v>
      </c>
      <c r="BG278" s="116">
        <f>IF(N278="zákl. přenesená",J278,0)</f>
        <v>0</v>
      </c>
      <c r="BH278" s="116">
        <f>IF(N278="sníž. přenesená",J278,0)</f>
        <v>0</v>
      </c>
      <c r="BI278" s="116">
        <f>IF(N278="nulová",J278,0)</f>
        <v>0</v>
      </c>
      <c r="BJ278" s="18" t="s">
        <v>89</v>
      </c>
      <c r="BK278" s="116">
        <f>ROUND(I278*H278,2)</f>
        <v>0</v>
      </c>
      <c r="BL278" s="18" t="s">
        <v>203</v>
      </c>
      <c r="BM278" s="224" t="s">
        <v>901</v>
      </c>
    </row>
    <row r="279" spans="1:65" s="14" customFormat="1" x14ac:dyDescent="0.2">
      <c r="B279" s="236"/>
      <c r="C279" s="237"/>
      <c r="D279" s="227" t="s">
        <v>205</v>
      </c>
      <c r="E279" s="238" t="s">
        <v>1</v>
      </c>
      <c r="F279" s="239" t="s">
        <v>89</v>
      </c>
      <c r="G279" s="237"/>
      <c r="H279" s="240">
        <v>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AT279" s="246" t="s">
        <v>205</v>
      </c>
      <c r="AU279" s="246" t="s">
        <v>91</v>
      </c>
      <c r="AV279" s="14" t="s">
        <v>91</v>
      </c>
      <c r="AW279" s="14" t="s">
        <v>34</v>
      </c>
      <c r="AX279" s="14" t="s">
        <v>89</v>
      </c>
      <c r="AY279" s="246" t="s">
        <v>197</v>
      </c>
    </row>
    <row r="280" spans="1:65" s="2" customFormat="1" ht="14.45" customHeight="1" x14ac:dyDescent="0.2">
      <c r="A280" s="36"/>
      <c r="B280" s="37"/>
      <c r="C280" s="212" t="s">
        <v>478</v>
      </c>
      <c r="D280" s="212" t="s">
        <v>199</v>
      </c>
      <c r="E280" s="213" t="s">
        <v>902</v>
      </c>
      <c r="F280" s="214" t="s">
        <v>903</v>
      </c>
      <c r="G280" s="215" t="s">
        <v>105</v>
      </c>
      <c r="H280" s="216">
        <v>87</v>
      </c>
      <c r="I280" s="217"/>
      <c r="J280" s="218">
        <f>ROUND(I280*H280,2)</f>
        <v>0</v>
      </c>
      <c r="K280" s="219"/>
      <c r="L280" s="39"/>
      <c r="M280" s="220" t="s">
        <v>1</v>
      </c>
      <c r="N280" s="221" t="s">
        <v>46</v>
      </c>
      <c r="O280" s="73"/>
      <c r="P280" s="222">
        <f>O280*H280</f>
        <v>0</v>
      </c>
      <c r="Q280" s="222">
        <v>2.0000000000000001E-4</v>
      </c>
      <c r="R280" s="222">
        <f>Q280*H280</f>
        <v>1.7400000000000002E-2</v>
      </c>
      <c r="S280" s="222">
        <v>0</v>
      </c>
      <c r="T280" s="223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4" t="s">
        <v>203</v>
      </c>
      <c r="AT280" s="224" t="s">
        <v>199</v>
      </c>
      <c r="AU280" s="224" t="s">
        <v>91</v>
      </c>
      <c r="AY280" s="18" t="s">
        <v>197</v>
      </c>
      <c r="BE280" s="116">
        <f>IF(N280="základní",J280,0)</f>
        <v>0</v>
      </c>
      <c r="BF280" s="116">
        <f>IF(N280="snížená",J280,0)</f>
        <v>0</v>
      </c>
      <c r="BG280" s="116">
        <f>IF(N280="zákl. přenesená",J280,0)</f>
        <v>0</v>
      </c>
      <c r="BH280" s="116">
        <f>IF(N280="sníž. přenesená",J280,0)</f>
        <v>0</v>
      </c>
      <c r="BI280" s="116">
        <f>IF(N280="nulová",J280,0)</f>
        <v>0</v>
      </c>
      <c r="BJ280" s="18" t="s">
        <v>89</v>
      </c>
      <c r="BK280" s="116">
        <f>ROUND(I280*H280,2)</f>
        <v>0</v>
      </c>
      <c r="BL280" s="18" t="s">
        <v>203</v>
      </c>
      <c r="BM280" s="224" t="s">
        <v>904</v>
      </c>
    </row>
    <row r="281" spans="1:65" s="14" customFormat="1" x14ac:dyDescent="0.2">
      <c r="B281" s="236"/>
      <c r="C281" s="237"/>
      <c r="D281" s="227" t="s">
        <v>205</v>
      </c>
      <c r="E281" s="238" t="s">
        <v>1</v>
      </c>
      <c r="F281" s="239" t="s">
        <v>676</v>
      </c>
      <c r="G281" s="237"/>
      <c r="H281" s="240">
        <v>87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205</v>
      </c>
      <c r="AU281" s="246" t="s">
        <v>91</v>
      </c>
      <c r="AV281" s="14" t="s">
        <v>91</v>
      </c>
      <c r="AW281" s="14" t="s">
        <v>34</v>
      </c>
      <c r="AX281" s="14" t="s">
        <v>89</v>
      </c>
      <c r="AY281" s="246" t="s">
        <v>197</v>
      </c>
    </row>
    <row r="282" spans="1:65" s="2" customFormat="1" ht="14.45" customHeight="1" x14ac:dyDescent="0.2">
      <c r="A282" s="36"/>
      <c r="B282" s="37"/>
      <c r="C282" s="212" t="s">
        <v>483</v>
      </c>
      <c r="D282" s="212" t="s">
        <v>199</v>
      </c>
      <c r="E282" s="213" t="s">
        <v>905</v>
      </c>
      <c r="F282" s="214" t="s">
        <v>906</v>
      </c>
      <c r="G282" s="215" t="s">
        <v>105</v>
      </c>
      <c r="H282" s="216">
        <v>87</v>
      </c>
      <c r="I282" s="217"/>
      <c r="J282" s="218">
        <f>ROUND(I282*H282,2)</f>
        <v>0</v>
      </c>
      <c r="K282" s="219"/>
      <c r="L282" s="39"/>
      <c r="M282" s="220" t="s">
        <v>1</v>
      </c>
      <c r="N282" s="221" t="s">
        <v>46</v>
      </c>
      <c r="O282" s="73"/>
      <c r="P282" s="222">
        <f>O282*H282</f>
        <v>0</v>
      </c>
      <c r="Q282" s="222">
        <v>9.0000000000000006E-5</v>
      </c>
      <c r="R282" s="222">
        <f>Q282*H282</f>
        <v>7.8300000000000002E-3</v>
      </c>
      <c r="S282" s="222">
        <v>0</v>
      </c>
      <c r="T282" s="223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4" t="s">
        <v>203</v>
      </c>
      <c r="AT282" s="224" t="s">
        <v>199</v>
      </c>
      <c r="AU282" s="224" t="s">
        <v>91</v>
      </c>
      <c r="AY282" s="18" t="s">
        <v>197</v>
      </c>
      <c r="BE282" s="116">
        <f>IF(N282="základní",J282,0)</f>
        <v>0</v>
      </c>
      <c r="BF282" s="116">
        <f>IF(N282="snížená",J282,0)</f>
        <v>0</v>
      </c>
      <c r="BG282" s="116">
        <f>IF(N282="zákl. přenesená",J282,0)</f>
        <v>0</v>
      </c>
      <c r="BH282" s="116">
        <f>IF(N282="sníž. přenesená",J282,0)</f>
        <v>0</v>
      </c>
      <c r="BI282" s="116">
        <f>IF(N282="nulová",J282,0)</f>
        <v>0</v>
      </c>
      <c r="BJ282" s="18" t="s">
        <v>89</v>
      </c>
      <c r="BK282" s="116">
        <f>ROUND(I282*H282,2)</f>
        <v>0</v>
      </c>
      <c r="BL282" s="18" t="s">
        <v>203</v>
      </c>
      <c r="BM282" s="224" t="s">
        <v>907</v>
      </c>
    </row>
    <row r="283" spans="1:65" s="14" customFormat="1" x14ac:dyDescent="0.2">
      <c r="B283" s="236"/>
      <c r="C283" s="237"/>
      <c r="D283" s="227" t="s">
        <v>205</v>
      </c>
      <c r="E283" s="238" t="s">
        <v>1</v>
      </c>
      <c r="F283" s="239" t="s">
        <v>676</v>
      </c>
      <c r="G283" s="237"/>
      <c r="H283" s="240">
        <v>87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AT283" s="246" t="s">
        <v>205</v>
      </c>
      <c r="AU283" s="246" t="s">
        <v>91</v>
      </c>
      <c r="AV283" s="14" t="s">
        <v>91</v>
      </c>
      <c r="AW283" s="14" t="s">
        <v>34</v>
      </c>
      <c r="AX283" s="14" t="s">
        <v>89</v>
      </c>
      <c r="AY283" s="246" t="s">
        <v>197</v>
      </c>
    </row>
    <row r="284" spans="1:65" s="12" customFormat="1" ht="22.9" customHeight="1" x14ac:dyDescent="0.2">
      <c r="B284" s="196"/>
      <c r="C284" s="197"/>
      <c r="D284" s="198" t="s">
        <v>80</v>
      </c>
      <c r="E284" s="210" t="s">
        <v>261</v>
      </c>
      <c r="F284" s="210" t="s">
        <v>908</v>
      </c>
      <c r="G284" s="197"/>
      <c r="H284" s="197"/>
      <c r="I284" s="200"/>
      <c r="J284" s="211">
        <f>BK284</f>
        <v>0</v>
      </c>
      <c r="K284" s="197"/>
      <c r="L284" s="202"/>
      <c r="M284" s="203"/>
      <c r="N284" s="204"/>
      <c r="O284" s="204"/>
      <c r="P284" s="205">
        <f>P285+SUM(P286:P295)</f>
        <v>0</v>
      </c>
      <c r="Q284" s="204"/>
      <c r="R284" s="205">
        <f>R285+SUM(R286:R295)</f>
        <v>0</v>
      </c>
      <c r="S284" s="204"/>
      <c r="T284" s="206">
        <f>T285+SUM(T286:T295)</f>
        <v>0</v>
      </c>
      <c r="AR284" s="207" t="s">
        <v>89</v>
      </c>
      <c r="AT284" s="208" t="s">
        <v>80</v>
      </c>
      <c r="AU284" s="208" t="s">
        <v>89</v>
      </c>
      <c r="AY284" s="207" t="s">
        <v>197</v>
      </c>
      <c r="BK284" s="209">
        <f>BK285+SUM(BK286:BK295)</f>
        <v>0</v>
      </c>
    </row>
    <row r="285" spans="1:65" s="2" customFormat="1" ht="37.9" customHeight="1" x14ac:dyDescent="0.2">
      <c r="A285" s="36"/>
      <c r="B285" s="37"/>
      <c r="C285" s="212" t="s">
        <v>488</v>
      </c>
      <c r="D285" s="212" t="s">
        <v>199</v>
      </c>
      <c r="E285" s="213" t="s">
        <v>909</v>
      </c>
      <c r="F285" s="214" t="s">
        <v>910</v>
      </c>
      <c r="G285" s="215" t="s">
        <v>105</v>
      </c>
      <c r="H285" s="216">
        <v>300</v>
      </c>
      <c r="I285" s="217"/>
      <c r="J285" s="218">
        <f>ROUND(I285*H285,2)</f>
        <v>0</v>
      </c>
      <c r="K285" s="219"/>
      <c r="L285" s="39"/>
      <c r="M285" s="220" t="s">
        <v>1</v>
      </c>
      <c r="N285" s="221" t="s">
        <v>46</v>
      </c>
      <c r="O285" s="73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4" t="s">
        <v>203</v>
      </c>
      <c r="AT285" s="224" t="s">
        <v>199</v>
      </c>
      <c r="AU285" s="224" t="s">
        <v>91</v>
      </c>
      <c r="AY285" s="18" t="s">
        <v>197</v>
      </c>
      <c r="BE285" s="116">
        <f>IF(N285="základní",J285,0)</f>
        <v>0</v>
      </c>
      <c r="BF285" s="116">
        <f>IF(N285="snížená",J285,0)</f>
        <v>0</v>
      </c>
      <c r="BG285" s="116">
        <f>IF(N285="zákl. přenesená",J285,0)</f>
        <v>0</v>
      </c>
      <c r="BH285" s="116">
        <f>IF(N285="sníž. přenesená",J285,0)</f>
        <v>0</v>
      </c>
      <c r="BI285" s="116">
        <f>IF(N285="nulová",J285,0)</f>
        <v>0</v>
      </c>
      <c r="BJ285" s="18" t="s">
        <v>89</v>
      </c>
      <c r="BK285" s="116">
        <f>ROUND(I285*H285,2)</f>
        <v>0</v>
      </c>
      <c r="BL285" s="18" t="s">
        <v>203</v>
      </c>
      <c r="BM285" s="224" t="s">
        <v>911</v>
      </c>
    </row>
    <row r="286" spans="1:65" s="13" customFormat="1" x14ac:dyDescent="0.2">
      <c r="B286" s="225"/>
      <c r="C286" s="226"/>
      <c r="D286" s="227" t="s">
        <v>205</v>
      </c>
      <c r="E286" s="228" t="s">
        <v>1</v>
      </c>
      <c r="F286" s="229" t="s">
        <v>912</v>
      </c>
      <c r="G286" s="226"/>
      <c r="H286" s="228" t="s">
        <v>1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AT286" s="235" t="s">
        <v>205</v>
      </c>
      <c r="AU286" s="235" t="s">
        <v>91</v>
      </c>
      <c r="AV286" s="13" t="s">
        <v>89</v>
      </c>
      <c r="AW286" s="13" t="s">
        <v>34</v>
      </c>
      <c r="AX286" s="13" t="s">
        <v>81</v>
      </c>
      <c r="AY286" s="235" t="s">
        <v>197</v>
      </c>
    </row>
    <row r="287" spans="1:65" s="14" customFormat="1" x14ac:dyDescent="0.2">
      <c r="B287" s="236"/>
      <c r="C287" s="237"/>
      <c r="D287" s="227" t="s">
        <v>205</v>
      </c>
      <c r="E287" s="238" t="s">
        <v>1</v>
      </c>
      <c r="F287" s="239" t="s">
        <v>669</v>
      </c>
      <c r="G287" s="237"/>
      <c r="H287" s="240">
        <v>300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205</v>
      </c>
      <c r="AU287" s="246" t="s">
        <v>91</v>
      </c>
      <c r="AV287" s="14" t="s">
        <v>91</v>
      </c>
      <c r="AW287" s="14" t="s">
        <v>34</v>
      </c>
      <c r="AX287" s="14" t="s">
        <v>81</v>
      </c>
      <c r="AY287" s="246" t="s">
        <v>197</v>
      </c>
    </row>
    <row r="288" spans="1:65" s="16" customFormat="1" x14ac:dyDescent="0.2">
      <c r="B288" s="258"/>
      <c r="C288" s="259"/>
      <c r="D288" s="227" t="s">
        <v>205</v>
      </c>
      <c r="E288" s="260" t="s">
        <v>1</v>
      </c>
      <c r="F288" s="261" t="s">
        <v>240</v>
      </c>
      <c r="G288" s="259"/>
      <c r="H288" s="262">
        <v>300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AT288" s="268" t="s">
        <v>205</v>
      </c>
      <c r="AU288" s="268" t="s">
        <v>91</v>
      </c>
      <c r="AV288" s="16" t="s">
        <v>203</v>
      </c>
      <c r="AW288" s="16" t="s">
        <v>34</v>
      </c>
      <c r="AX288" s="16" t="s">
        <v>89</v>
      </c>
      <c r="AY288" s="268" t="s">
        <v>197</v>
      </c>
    </row>
    <row r="289" spans="1:65" s="2" customFormat="1" ht="24.2" customHeight="1" x14ac:dyDescent="0.2">
      <c r="A289" s="36"/>
      <c r="B289" s="37"/>
      <c r="C289" s="212" t="s">
        <v>493</v>
      </c>
      <c r="D289" s="212" t="s">
        <v>199</v>
      </c>
      <c r="E289" s="213" t="s">
        <v>913</v>
      </c>
      <c r="F289" s="214" t="s">
        <v>914</v>
      </c>
      <c r="G289" s="215" t="s">
        <v>105</v>
      </c>
      <c r="H289" s="216">
        <v>9000</v>
      </c>
      <c r="I289" s="217"/>
      <c r="J289" s="218">
        <f>ROUND(I289*H289,2)</f>
        <v>0</v>
      </c>
      <c r="K289" s="219"/>
      <c r="L289" s="39"/>
      <c r="M289" s="220" t="s">
        <v>1</v>
      </c>
      <c r="N289" s="221" t="s">
        <v>46</v>
      </c>
      <c r="O289" s="73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4" t="s">
        <v>203</v>
      </c>
      <c r="AT289" s="224" t="s">
        <v>199</v>
      </c>
      <c r="AU289" s="224" t="s">
        <v>91</v>
      </c>
      <c r="AY289" s="18" t="s">
        <v>197</v>
      </c>
      <c r="BE289" s="116">
        <f>IF(N289="základní",J289,0)</f>
        <v>0</v>
      </c>
      <c r="BF289" s="116">
        <f>IF(N289="snížená",J289,0)</f>
        <v>0</v>
      </c>
      <c r="BG289" s="116">
        <f>IF(N289="zákl. přenesená",J289,0)</f>
        <v>0</v>
      </c>
      <c r="BH289" s="116">
        <f>IF(N289="sníž. přenesená",J289,0)</f>
        <v>0</v>
      </c>
      <c r="BI289" s="116">
        <f>IF(N289="nulová",J289,0)</f>
        <v>0</v>
      </c>
      <c r="BJ289" s="18" t="s">
        <v>89</v>
      </c>
      <c r="BK289" s="116">
        <f>ROUND(I289*H289,2)</f>
        <v>0</v>
      </c>
      <c r="BL289" s="18" t="s">
        <v>203</v>
      </c>
      <c r="BM289" s="224" t="s">
        <v>915</v>
      </c>
    </row>
    <row r="290" spans="1:65" s="14" customFormat="1" x14ac:dyDescent="0.2">
      <c r="B290" s="236"/>
      <c r="C290" s="237"/>
      <c r="D290" s="227" t="s">
        <v>205</v>
      </c>
      <c r="E290" s="238" t="s">
        <v>1</v>
      </c>
      <c r="F290" s="239" t="s">
        <v>916</v>
      </c>
      <c r="G290" s="237"/>
      <c r="H290" s="240">
        <v>9000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AT290" s="246" t="s">
        <v>205</v>
      </c>
      <c r="AU290" s="246" t="s">
        <v>91</v>
      </c>
      <c r="AV290" s="14" t="s">
        <v>91</v>
      </c>
      <c r="AW290" s="14" t="s">
        <v>34</v>
      </c>
      <c r="AX290" s="14" t="s">
        <v>81</v>
      </c>
      <c r="AY290" s="246" t="s">
        <v>197</v>
      </c>
    </row>
    <row r="291" spans="1:65" s="16" customFormat="1" x14ac:dyDescent="0.2">
      <c r="B291" s="258"/>
      <c r="C291" s="259"/>
      <c r="D291" s="227" t="s">
        <v>205</v>
      </c>
      <c r="E291" s="260" t="s">
        <v>1</v>
      </c>
      <c r="F291" s="261" t="s">
        <v>240</v>
      </c>
      <c r="G291" s="259"/>
      <c r="H291" s="262">
        <v>9000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AT291" s="268" t="s">
        <v>205</v>
      </c>
      <c r="AU291" s="268" t="s">
        <v>91</v>
      </c>
      <c r="AV291" s="16" t="s">
        <v>203</v>
      </c>
      <c r="AW291" s="16" t="s">
        <v>34</v>
      </c>
      <c r="AX291" s="16" t="s">
        <v>89</v>
      </c>
      <c r="AY291" s="268" t="s">
        <v>197</v>
      </c>
    </row>
    <row r="292" spans="1:65" s="2" customFormat="1" ht="37.9" customHeight="1" x14ac:dyDescent="0.2">
      <c r="A292" s="36"/>
      <c r="B292" s="37"/>
      <c r="C292" s="212" t="s">
        <v>497</v>
      </c>
      <c r="D292" s="212" t="s">
        <v>199</v>
      </c>
      <c r="E292" s="213" t="s">
        <v>917</v>
      </c>
      <c r="F292" s="214" t="s">
        <v>918</v>
      </c>
      <c r="G292" s="215" t="s">
        <v>105</v>
      </c>
      <c r="H292" s="216">
        <v>300</v>
      </c>
      <c r="I292" s="217"/>
      <c r="J292" s="218">
        <f>ROUND(I292*H292,2)</f>
        <v>0</v>
      </c>
      <c r="K292" s="219"/>
      <c r="L292" s="39"/>
      <c r="M292" s="220" t="s">
        <v>1</v>
      </c>
      <c r="N292" s="221" t="s">
        <v>46</v>
      </c>
      <c r="O292" s="73"/>
      <c r="P292" s="222">
        <f>O292*H292</f>
        <v>0</v>
      </c>
      <c r="Q292" s="222">
        <v>0</v>
      </c>
      <c r="R292" s="222">
        <f>Q292*H292</f>
        <v>0</v>
      </c>
      <c r="S292" s="222">
        <v>0</v>
      </c>
      <c r="T292" s="223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4" t="s">
        <v>203</v>
      </c>
      <c r="AT292" s="224" t="s">
        <v>199</v>
      </c>
      <c r="AU292" s="224" t="s">
        <v>91</v>
      </c>
      <c r="AY292" s="18" t="s">
        <v>197</v>
      </c>
      <c r="BE292" s="116">
        <f>IF(N292="základní",J292,0)</f>
        <v>0</v>
      </c>
      <c r="BF292" s="116">
        <f>IF(N292="snížená",J292,0)</f>
        <v>0</v>
      </c>
      <c r="BG292" s="116">
        <f>IF(N292="zákl. přenesená",J292,0)</f>
        <v>0</v>
      </c>
      <c r="BH292" s="116">
        <f>IF(N292="sníž. přenesená",J292,0)</f>
        <v>0</v>
      </c>
      <c r="BI292" s="116">
        <f>IF(N292="nulová",J292,0)</f>
        <v>0</v>
      </c>
      <c r="BJ292" s="18" t="s">
        <v>89</v>
      </c>
      <c r="BK292" s="116">
        <f>ROUND(I292*H292,2)</f>
        <v>0</v>
      </c>
      <c r="BL292" s="18" t="s">
        <v>203</v>
      </c>
      <c r="BM292" s="224" t="s">
        <v>919</v>
      </c>
    </row>
    <row r="293" spans="1:65" s="14" customFormat="1" x14ac:dyDescent="0.2">
      <c r="B293" s="236"/>
      <c r="C293" s="237"/>
      <c r="D293" s="227" t="s">
        <v>205</v>
      </c>
      <c r="E293" s="238" t="s">
        <v>1</v>
      </c>
      <c r="F293" s="239" t="s">
        <v>669</v>
      </c>
      <c r="G293" s="237"/>
      <c r="H293" s="240">
        <v>300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AT293" s="246" t="s">
        <v>205</v>
      </c>
      <c r="AU293" s="246" t="s">
        <v>91</v>
      </c>
      <c r="AV293" s="14" t="s">
        <v>91</v>
      </c>
      <c r="AW293" s="14" t="s">
        <v>34</v>
      </c>
      <c r="AX293" s="14" t="s">
        <v>81</v>
      </c>
      <c r="AY293" s="246" t="s">
        <v>197</v>
      </c>
    </row>
    <row r="294" spans="1:65" s="16" customFormat="1" x14ac:dyDescent="0.2">
      <c r="B294" s="258"/>
      <c r="C294" s="259"/>
      <c r="D294" s="227" t="s">
        <v>205</v>
      </c>
      <c r="E294" s="260" t="s">
        <v>1</v>
      </c>
      <c r="F294" s="261" t="s">
        <v>240</v>
      </c>
      <c r="G294" s="259"/>
      <c r="H294" s="262">
        <v>300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AT294" s="268" t="s">
        <v>205</v>
      </c>
      <c r="AU294" s="268" t="s">
        <v>91</v>
      </c>
      <c r="AV294" s="16" t="s">
        <v>203</v>
      </c>
      <c r="AW294" s="16" t="s">
        <v>34</v>
      </c>
      <c r="AX294" s="16" t="s">
        <v>89</v>
      </c>
      <c r="AY294" s="268" t="s">
        <v>197</v>
      </c>
    </row>
    <row r="295" spans="1:65" s="12" customFormat="1" ht="20.85" customHeight="1" x14ac:dyDescent="0.2">
      <c r="B295" s="196"/>
      <c r="C295" s="197"/>
      <c r="D295" s="198" t="s">
        <v>80</v>
      </c>
      <c r="E295" s="210" t="s">
        <v>920</v>
      </c>
      <c r="F295" s="210" t="s">
        <v>921</v>
      </c>
      <c r="G295" s="197"/>
      <c r="H295" s="197"/>
      <c r="I295" s="200"/>
      <c r="J295" s="211">
        <f>BK295</f>
        <v>0</v>
      </c>
      <c r="K295" s="197"/>
      <c r="L295" s="202"/>
      <c r="M295" s="203"/>
      <c r="N295" s="204"/>
      <c r="O295" s="204"/>
      <c r="P295" s="205">
        <f>SUM(P296:P297)</f>
        <v>0</v>
      </c>
      <c r="Q295" s="204"/>
      <c r="R295" s="205">
        <f>SUM(R296:R297)</f>
        <v>0</v>
      </c>
      <c r="S295" s="204"/>
      <c r="T295" s="206">
        <f>SUM(T296:T297)</f>
        <v>0</v>
      </c>
      <c r="AR295" s="207" t="s">
        <v>89</v>
      </c>
      <c r="AT295" s="208" t="s">
        <v>80</v>
      </c>
      <c r="AU295" s="208" t="s">
        <v>91</v>
      </c>
      <c r="AY295" s="207" t="s">
        <v>197</v>
      </c>
      <c r="BK295" s="209">
        <f>SUM(BK296:BK297)</f>
        <v>0</v>
      </c>
    </row>
    <row r="296" spans="1:65" s="2" customFormat="1" ht="14.45" customHeight="1" x14ac:dyDescent="0.2">
      <c r="A296" s="36"/>
      <c r="B296" s="37"/>
      <c r="C296" s="212" t="s">
        <v>503</v>
      </c>
      <c r="D296" s="212" t="s">
        <v>199</v>
      </c>
      <c r="E296" s="213" t="s">
        <v>922</v>
      </c>
      <c r="F296" s="214" t="s">
        <v>923</v>
      </c>
      <c r="G296" s="215" t="s">
        <v>105</v>
      </c>
      <c r="H296" s="216">
        <v>42</v>
      </c>
      <c r="I296" s="217"/>
      <c r="J296" s="218">
        <f>ROUND(I296*H296,2)</f>
        <v>0</v>
      </c>
      <c r="K296" s="219"/>
      <c r="L296" s="39"/>
      <c r="M296" s="220" t="s">
        <v>1</v>
      </c>
      <c r="N296" s="221" t="s">
        <v>46</v>
      </c>
      <c r="O296" s="73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4" t="s">
        <v>203</v>
      </c>
      <c r="AT296" s="224" t="s">
        <v>199</v>
      </c>
      <c r="AU296" s="224" t="s">
        <v>121</v>
      </c>
      <c r="AY296" s="18" t="s">
        <v>197</v>
      </c>
      <c r="BE296" s="116">
        <f>IF(N296="základní",J296,0)</f>
        <v>0</v>
      </c>
      <c r="BF296" s="116">
        <f>IF(N296="snížená",J296,0)</f>
        <v>0</v>
      </c>
      <c r="BG296" s="116">
        <f>IF(N296="zákl. přenesená",J296,0)</f>
        <v>0</v>
      </c>
      <c r="BH296" s="116">
        <f>IF(N296="sníž. přenesená",J296,0)</f>
        <v>0</v>
      </c>
      <c r="BI296" s="116">
        <f>IF(N296="nulová",J296,0)</f>
        <v>0</v>
      </c>
      <c r="BJ296" s="18" t="s">
        <v>89</v>
      </c>
      <c r="BK296" s="116">
        <f>ROUND(I296*H296,2)</f>
        <v>0</v>
      </c>
      <c r="BL296" s="18" t="s">
        <v>203</v>
      </c>
      <c r="BM296" s="224" t="s">
        <v>924</v>
      </c>
    </row>
    <row r="297" spans="1:65" s="14" customFormat="1" x14ac:dyDescent="0.2">
      <c r="B297" s="236"/>
      <c r="C297" s="237"/>
      <c r="D297" s="227" t="s">
        <v>205</v>
      </c>
      <c r="E297" s="238" t="s">
        <v>658</v>
      </c>
      <c r="F297" s="239" t="s">
        <v>925</v>
      </c>
      <c r="G297" s="237"/>
      <c r="H297" s="240">
        <v>42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AT297" s="246" t="s">
        <v>205</v>
      </c>
      <c r="AU297" s="246" t="s">
        <v>121</v>
      </c>
      <c r="AV297" s="14" t="s">
        <v>91</v>
      </c>
      <c r="AW297" s="14" t="s">
        <v>34</v>
      </c>
      <c r="AX297" s="14" t="s">
        <v>89</v>
      </c>
      <c r="AY297" s="246" t="s">
        <v>197</v>
      </c>
    </row>
    <row r="298" spans="1:65" s="12" customFormat="1" ht="22.9" customHeight="1" x14ac:dyDescent="0.2">
      <c r="B298" s="196"/>
      <c r="C298" s="197"/>
      <c r="D298" s="198" t="s">
        <v>80</v>
      </c>
      <c r="E298" s="210" t="s">
        <v>283</v>
      </c>
      <c r="F298" s="210" t="s">
        <v>284</v>
      </c>
      <c r="G298" s="197"/>
      <c r="H298" s="197"/>
      <c r="I298" s="200"/>
      <c r="J298" s="211">
        <f>BK298</f>
        <v>0</v>
      </c>
      <c r="K298" s="197"/>
      <c r="L298" s="202"/>
      <c r="M298" s="203"/>
      <c r="N298" s="204"/>
      <c r="O298" s="204"/>
      <c r="P298" s="205">
        <f>SUM(P299:P303)</f>
        <v>0</v>
      </c>
      <c r="Q298" s="204"/>
      <c r="R298" s="205">
        <f>SUM(R299:R303)</f>
        <v>0</v>
      </c>
      <c r="S298" s="204"/>
      <c r="T298" s="206">
        <f>SUM(T299:T303)</f>
        <v>0</v>
      </c>
      <c r="AR298" s="207" t="s">
        <v>89</v>
      </c>
      <c r="AT298" s="208" t="s">
        <v>80</v>
      </c>
      <c r="AU298" s="208" t="s">
        <v>89</v>
      </c>
      <c r="AY298" s="207" t="s">
        <v>197</v>
      </c>
      <c r="BK298" s="209">
        <f>SUM(BK299:BK303)</f>
        <v>0</v>
      </c>
    </row>
    <row r="299" spans="1:65" s="2" customFormat="1" ht="24.2" customHeight="1" x14ac:dyDescent="0.2">
      <c r="A299" s="36"/>
      <c r="B299" s="37"/>
      <c r="C299" s="212" t="s">
        <v>510</v>
      </c>
      <c r="D299" s="212" t="s">
        <v>199</v>
      </c>
      <c r="E299" s="213" t="s">
        <v>926</v>
      </c>
      <c r="F299" s="214" t="s">
        <v>927</v>
      </c>
      <c r="G299" s="215" t="s">
        <v>288</v>
      </c>
      <c r="H299" s="216">
        <v>13.6</v>
      </c>
      <c r="I299" s="217"/>
      <c r="J299" s="218">
        <f>ROUND(I299*H299,2)</f>
        <v>0</v>
      </c>
      <c r="K299" s="219"/>
      <c r="L299" s="39"/>
      <c r="M299" s="220" t="s">
        <v>1</v>
      </c>
      <c r="N299" s="221" t="s">
        <v>46</v>
      </c>
      <c r="O299" s="73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24" t="s">
        <v>203</v>
      </c>
      <c r="AT299" s="224" t="s">
        <v>199</v>
      </c>
      <c r="AU299" s="224" t="s">
        <v>91</v>
      </c>
      <c r="AY299" s="18" t="s">
        <v>197</v>
      </c>
      <c r="BE299" s="116">
        <f>IF(N299="základní",J299,0)</f>
        <v>0</v>
      </c>
      <c r="BF299" s="116">
        <f>IF(N299="snížená",J299,0)</f>
        <v>0</v>
      </c>
      <c r="BG299" s="116">
        <f>IF(N299="zákl. přenesená",J299,0)</f>
        <v>0</v>
      </c>
      <c r="BH299" s="116">
        <f>IF(N299="sníž. přenesená",J299,0)</f>
        <v>0</v>
      </c>
      <c r="BI299" s="116">
        <f>IF(N299="nulová",J299,0)</f>
        <v>0</v>
      </c>
      <c r="BJ299" s="18" t="s">
        <v>89</v>
      </c>
      <c r="BK299" s="116">
        <f>ROUND(I299*H299,2)</f>
        <v>0</v>
      </c>
      <c r="BL299" s="18" t="s">
        <v>203</v>
      </c>
      <c r="BM299" s="224" t="s">
        <v>928</v>
      </c>
    </row>
    <row r="300" spans="1:65" s="2" customFormat="1" ht="24.2" customHeight="1" x14ac:dyDescent="0.2">
      <c r="A300" s="36"/>
      <c r="B300" s="37"/>
      <c r="C300" s="212" t="s">
        <v>514</v>
      </c>
      <c r="D300" s="212" t="s">
        <v>199</v>
      </c>
      <c r="E300" s="213" t="s">
        <v>299</v>
      </c>
      <c r="F300" s="214" t="s">
        <v>300</v>
      </c>
      <c r="G300" s="215" t="s">
        <v>288</v>
      </c>
      <c r="H300" s="216">
        <v>13.6</v>
      </c>
      <c r="I300" s="217"/>
      <c r="J300" s="218">
        <f>ROUND(I300*H300,2)</f>
        <v>0</v>
      </c>
      <c r="K300" s="219"/>
      <c r="L300" s="39"/>
      <c r="M300" s="220" t="s">
        <v>1</v>
      </c>
      <c r="N300" s="221" t="s">
        <v>46</v>
      </c>
      <c r="O300" s="73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4" t="s">
        <v>203</v>
      </c>
      <c r="AT300" s="224" t="s">
        <v>199</v>
      </c>
      <c r="AU300" s="224" t="s">
        <v>91</v>
      </c>
      <c r="AY300" s="18" t="s">
        <v>197</v>
      </c>
      <c r="BE300" s="116">
        <f>IF(N300="základní",J300,0)</f>
        <v>0</v>
      </c>
      <c r="BF300" s="116">
        <f>IF(N300="snížená",J300,0)</f>
        <v>0</v>
      </c>
      <c r="BG300" s="116">
        <f>IF(N300="zákl. přenesená",J300,0)</f>
        <v>0</v>
      </c>
      <c r="BH300" s="116">
        <f>IF(N300="sníž. přenesená",J300,0)</f>
        <v>0</v>
      </c>
      <c r="BI300" s="116">
        <f>IF(N300="nulová",J300,0)</f>
        <v>0</v>
      </c>
      <c r="BJ300" s="18" t="s">
        <v>89</v>
      </c>
      <c r="BK300" s="116">
        <f>ROUND(I300*H300,2)</f>
        <v>0</v>
      </c>
      <c r="BL300" s="18" t="s">
        <v>203</v>
      </c>
      <c r="BM300" s="224" t="s">
        <v>929</v>
      </c>
    </row>
    <row r="301" spans="1:65" s="2" customFormat="1" ht="24.2" customHeight="1" x14ac:dyDescent="0.2">
      <c r="A301" s="36"/>
      <c r="B301" s="37"/>
      <c r="C301" s="212" t="s">
        <v>531</v>
      </c>
      <c r="D301" s="212" t="s">
        <v>199</v>
      </c>
      <c r="E301" s="213" t="s">
        <v>303</v>
      </c>
      <c r="F301" s="214" t="s">
        <v>304</v>
      </c>
      <c r="G301" s="215" t="s">
        <v>288</v>
      </c>
      <c r="H301" s="216">
        <v>340</v>
      </c>
      <c r="I301" s="217"/>
      <c r="J301" s="218">
        <f>ROUND(I301*H301,2)</f>
        <v>0</v>
      </c>
      <c r="K301" s="219"/>
      <c r="L301" s="39"/>
      <c r="M301" s="220" t="s">
        <v>1</v>
      </c>
      <c r="N301" s="221" t="s">
        <v>46</v>
      </c>
      <c r="O301" s="73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24" t="s">
        <v>203</v>
      </c>
      <c r="AT301" s="224" t="s">
        <v>199</v>
      </c>
      <c r="AU301" s="224" t="s">
        <v>91</v>
      </c>
      <c r="AY301" s="18" t="s">
        <v>197</v>
      </c>
      <c r="BE301" s="116">
        <f>IF(N301="základní",J301,0)</f>
        <v>0</v>
      </c>
      <c r="BF301" s="116">
        <f>IF(N301="snížená",J301,0)</f>
        <v>0</v>
      </c>
      <c r="BG301" s="116">
        <f>IF(N301="zákl. přenesená",J301,0)</f>
        <v>0</v>
      </c>
      <c r="BH301" s="116">
        <f>IF(N301="sníž. přenesená",J301,0)</f>
        <v>0</v>
      </c>
      <c r="BI301" s="116">
        <f>IF(N301="nulová",J301,0)</f>
        <v>0</v>
      </c>
      <c r="BJ301" s="18" t="s">
        <v>89</v>
      </c>
      <c r="BK301" s="116">
        <f>ROUND(I301*H301,2)</f>
        <v>0</v>
      </c>
      <c r="BL301" s="18" t="s">
        <v>203</v>
      </c>
      <c r="BM301" s="224" t="s">
        <v>930</v>
      </c>
    </row>
    <row r="302" spans="1:65" s="14" customFormat="1" x14ac:dyDescent="0.2">
      <c r="B302" s="236"/>
      <c r="C302" s="237"/>
      <c r="D302" s="227" t="s">
        <v>205</v>
      </c>
      <c r="E302" s="237"/>
      <c r="F302" s="239" t="s">
        <v>931</v>
      </c>
      <c r="G302" s="237"/>
      <c r="H302" s="240">
        <v>340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AT302" s="246" t="s">
        <v>205</v>
      </c>
      <c r="AU302" s="246" t="s">
        <v>91</v>
      </c>
      <c r="AV302" s="14" t="s">
        <v>91</v>
      </c>
      <c r="AW302" s="14" t="s">
        <v>4</v>
      </c>
      <c r="AX302" s="14" t="s">
        <v>89</v>
      </c>
      <c r="AY302" s="246" t="s">
        <v>197</v>
      </c>
    </row>
    <row r="303" spans="1:65" s="2" customFormat="1" ht="37.9" customHeight="1" x14ac:dyDescent="0.2">
      <c r="A303" s="36"/>
      <c r="B303" s="37"/>
      <c r="C303" s="212" t="s">
        <v>538</v>
      </c>
      <c r="D303" s="212" t="s">
        <v>199</v>
      </c>
      <c r="E303" s="213" t="s">
        <v>932</v>
      </c>
      <c r="F303" s="214" t="s">
        <v>933</v>
      </c>
      <c r="G303" s="215" t="s">
        <v>288</v>
      </c>
      <c r="H303" s="216">
        <v>13.6</v>
      </c>
      <c r="I303" s="217"/>
      <c r="J303" s="218">
        <f>ROUND(I303*H303,2)</f>
        <v>0</v>
      </c>
      <c r="K303" s="219"/>
      <c r="L303" s="39"/>
      <c r="M303" s="220" t="s">
        <v>1</v>
      </c>
      <c r="N303" s="221" t="s">
        <v>46</v>
      </c>
      <c r="O303" s="73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24" t="s">
        <v>203</v>
      </c>
      <c r="AT303" s="224" t="s">
        <v>199</v>
      </c>
      <c r="AU303" s="224" t="s">
        <v>91</v>
      </c>
      <c r="AY303" s="18" t="s">
        <v>197</v>
      </c>
      <c r="BE303" s="116">
        <f>IF(N303="základní",J303,0)</f>
        <v>0</v>
      </c>
      <c r="BF303" s="116">
        <f>IF(N303="snížená",J303,0)</f>
        <v>0</v>
      </c>
      <c r="BG303" s="116">
        <f>IF(N303="zákl. přenesená",J303,0)</f>
        <v>0</v>
      </c>
      <c r="BH303" s="116">
        <f>IF(N303="sníž. přenesená",J303,0)</f>
        <v>0</v>
      </c>
      <c r="BI303" s="116">
        <f>IF(N303="nulová",J303,0)</f>
        <v>0</v>
      </c>
      <c r="BJ303" s="18" t="s">
        <v>89</v>
      </c>
      <c r="BK303" s="116">
        <f>ROUND(I303*H303,2)</f>
        <v>0</v>
      </c>
      <c r="BL303" s="18" t="s">
        <v>203</v>
      </c>
      <c r="BM303" s="224" t="s">
        <v>934</v>
      </c>
    </row>
    <row r="304" spans="1:65" s="12" customFormat="1" ht="22.9" customHeight="1" x14ac:dyDescent="0.2">
      <c r="B304" s="196"/>
      <c r="C304" s="197"/>
      <c r="D304" s="198" t="s">
        <v>80</v>
      </c>
      <c r="E304" s="210" t="s">
        <v>310</v>
      </c>
      <c r="F304" s="210" t="s">
        <v>311</v>
      </c>
      <c r="G304" s="197"/>
      <c r="H304" s="197"/>
      <c r="I304" s="200"/>
      <c r="J304" s="211">
        <f>BK304</f>
        <v>0</v>
      </c>
      <c r="K304" s="197"/>
      <c r="L304" s="202"/>
      <c r="M304" s="203"/>
      <c r="N304" s="204"/>
      <c r="O304" s="204"/>
      <c r="P304" s="205">
        <f>P305</f>
        <v>0</v>
      </c>
      <c r="Q304" s="204"/>
      <c r="R304" s="205">
        <f>R305</f>
        <v>0</v>
      </c>
      <c r="S304" s="204"/>
      <c r="T304" s="206">
        <f>T305</f>
        <v>0</v>
      </c>
      <c r="AR304" s="207" t="s">
        <v>89</v>
      </c>
      <c r="AT304" s="208" t="s">
        <v>80</v>
      </c>
      <c r="AU304" s="208" t="s">
        <v>89</v>
      </c>
      <c r="AY304" s="207" t="s">
        <v>197</v>
      </c>
      <c r="BK304" s="209">
        <f>BK305</f>
        <v>0</v>
      </c>
    </row>
    <row r="305" spans="1:65" s="2" customFormat="1" ht="14.45" customHeight="1" x14ac:dyDescent="0.2">
      <c r="A305" s="36"/>
      <c r="B305" s="37"/>
      <c r="C305" s="212" t="s">
        <v>542</v>
      </c>
      <c r="D305" s="212" t="s">
        <v>199</v>
      </c>
      <c r="E305" s="213" t="s">
        <v>935</v>
      </c>
      <c r="F305" s="214" t="s">
        <v>936</v>
      </c>
      <c r="G305" s="215" t="s">
        <v>288</v>
      </c>
      <c r="H305" s="216">
        <v>368.89</v>
      </c>
      <c r="I305" s="217"/>
      <c r="J305" s="218">
        <f>ROUND(I305*H305,2)</f>
        <v>0</v>
      </c>
      <c r="K305" s="219"/>
      <c r="L305" s="39"/>
      <c r="M305" s="220" t="s">
        <v>1</v>
      </c>
      <c r="N305" s="221" t="s">
        <v>46</v>
      </c>
      <c r="O305" s="73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24" t="s">
        <v>203</v>
      </c>
      <c r="AT305" s="224" t="s">
        <v>199</v>
      </c>
      <c r="AU305" s="224" t="s">
        <v>91</v>
      </c>
      <c r="AY305" s="18" t="s">
        <v>197</v>
      </c>
      <c r="BE305" s="116">
        <f>IF(N305="základní",J305,0)</f>
        <v>0</v>
      </c>
      <c r="BF305" s="116">
        <f>IF(N305="snížená",J305,0)</f>
        <v>0</v>
      </c>
      <c r="BG305" s="116">
        <f>IF(N305="zákl. přenesená",J305,0)</f>
        <v>0</v>
      </c>
      <c r="BH305" s="116">
        <f>IF(N305="sníž. přenesená",J305,0)</f>
        <v>0</v>
      </c>
      <c r="BI305" s="116">
        <f>IF(N305="nulová",J305,0)</f>
        <v>0</v>
      </c>
      <c r="BJ305" s="18" t="s">
        <v>89</v>
      </c>
      <c r="BK305" s="116">
        <f>ROUND(I305*H305,2)</f>
        <v>0</v>
      </c>
      <c r="BL305" s="18" t="s">
        <v>203</v>
      </c>
      <c r="BM305" s="224" t="s">
        <v>937</v>
      </c>
    </row>
    <row r="306" spans="1:65" s="12" customFormat="1" ht="25.9" customHeight="1" x14ac:dyDescent="0.2">
      <c r="B306" s="196"/>
      <c r="C306" s="197"/>
      <c r="D306" s="198" t="s">
        <v>80</v>
      </c>
      <c r="E306" s="199" t="s">
        <v>175</v>
      </c>
      <c r="F306" s="199" t="s">
        <v>644</v>
      </c>
      <c r="G306" s="197"/>
      <c r="H306" s="197"/>
      <c r="I306" s="200"/>
      <c r="J306" s="201">
        <f>BK306</f>
        <v>0</v>
      </c>
      <c r="K306" s="197"/>
      <c r="L306" s="202"/>
      <c r="M306" s="203"/>
      <c r="N306" s="204"/>
      <c r="O306" s="204"/>
      <c r="P306" s="205">
        <f>P307+P309</f>
        <v>0</v>
      </c>
      <c r="Q306" s="204"/>
      <c r="R306" s="205">
        <f>R307+R309</f>
        <v>0</v>
      </c>
      <c r="S306" s="204"/>
      <c r="T306" s="206">
        <f>T307+T309</f>
        <v>0</v>
      </c>
      <c r="AR306" s="207" t="s">
        <v>242</v>
      </c>
      <c r="AT306" s="208" t="s">
        <v>80</v>
      </c>
      <c r="AU306" s="208" t="s">
        <v>81</v>
      </c>
      <c r="AY306" s="207" t="s">
        <v>197</v>
      </c>
      <c r="BK306" s="209">
        <f>BK307+BK309</f>
        <v>0</v>
      </c>
    </row>
    <row r="307" spans="1:65" s="12" customFormat="1" ht="22.9" customHeight="1" x14ac:dyDescent="0.2">
      <c r="B307" s="196"/>
      <c r="C307" s="197"/>
      <c r="D307" s="198" t="s">
        <v>80</v>
      </c>
      <c r="E307" s="210" t="s">
        <v>645</v>
      </c>
      <c r="F307" s="210" t="s">
        <v>646</v>
      </c>
      <c r="G307" s="197"/>
      <c r="H307" s="197"/>
      <c r="I307" s="200"/>
      <c r="J307" s="211">
        <f>BK307</f>
        <v>0</v>
      </c>
      <c r="K307" s="197"/>
      <c r="L307" s="202"/>
      <c r="M307" s="203"/>
      <c r="N307" s="204"/>
      <c r="O307" s="204"/>
      <c r="P307" s="205">
        <f>P308</f>
        <v>0</v>
      </c>
      <c r="Q307" s="204"/>
      <c r="R307" s="205">
        <f>R308</f>
        <v>0</v>
      </c>
      <c r="S307" s="204"/>
      <c r="T307" s="206">
        <f>T308</f>
        <v>0</v>
      </c>
      <c r="AR307" s="207" t="s">
        <v>242</v>
      </c>
      <c r="AT307" s="208" t="s">
        <v>80</v>
      </c>
      <c r="AU307" s="208" t="s">
        <v>89</v>
      </c>
      <c r="AY307" s="207" t="s">
        <v>197</v>
      </c>
      <c r="BK307" s="209">
        <f>BK308</f>
        <v>0</v>
      </c>
    </row>
    <row r="308" spans="1:65" s="2" customFormat="1" ht="14.45" customHeight="1" x14ac:dyDescent="0.2">
      <c r="A308" s="36"/>
      <c r="B308" s="37"/>
      <c r="C308" s="212" t="s">
        <v>548</v>
      </c>
      <c r="D308" s="212" t="s">
        <v>199</v>
      </c>
      <c r="E308" s="213" t="s">
        <v>648</v>
      </c>
      <c r="F308" s="214" t="s">
        <v>646</v>
      </c>
      <c r="G308" s="215" t="s">
        <v>649</v>
      </c>
      <c r="H308" s="216">
        <v>1</v>
      </c>
      <c r="I308" s="217"/>
      <c r="J308" s="218">
        <f>ROUND(I308*H308,2)</f>
        <v>0</v>
      </c>
      <c r="K308" s="219"/>
      <c r="L308" s="39"/>
      <c r="M308" s="220" t="s">
        <v>1</v>
      </c>
      <c r="N308" s="221" t="s">
        <v>46</v>
      </c>
      <c r="O308" s="73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4" t="s">
        <v>650</v>
      </c>
      <c r="AT308" s="224" t="s">
        <v>199</v>
      </c>
      <c r="AU308" s="224" t="s">
        <v>91</v>
      </c>
      <c r="AY308" s="18" t="s">
        <v>197</v>
      </c>
      <c r="BE308" s="116">
        <f>IF(N308="základní",J308,0)</f>
        <v>0</v>
      </c>
      <c r="BF308" s="116">
        <f>IF(N308="snížená",J308,0)</f>
        <v>0</v>
      </c>
      <c r="BG308" s="116">
        <f>IF(N308="zákl. přenesená",J308,0)</f>
        <v>0</v>
      </c>
      <c r="BH308" s="116">
        <f>IF(N308="sníž. přenesená",J308,0)</f>
        <v>0</v>
      </c>
      <c r="BI308" s="116">
        <f>IF(N308="nulová",J308,0)</f>
        <v>0</v>
      </c>
      <c r="BJ308" s="18" t="s">
        <v>89</v>
      </c>
      <c r="BK308" s="116">
        <f>ROUND(I308*H308,2)</f>
        <v>0</v>
      </c>
      <c r="BL308" s="18" t="s">
        <v>650</v>
      </c>
      <c r="BM308" s="224" t="s">
        <v>938</v>
      </c>
    </row>
    <row r="309" spans="1:65" s="12" customFormat="1" ht="22.9" customHeight="1" x14ac:dyDescent="0.2">
      <c r="B309" s="196"/>
      <c r="C309" s="197"/>
      <c r="D309" s="198" t="s">
        <v>80</v>
      </c>
      <c r="E309" s="210" t="s">
        <v>652</v>
      </c>
      <c r="F309" s="210" t="s">
        <v>174</v>
      </c>
      <c r="G309" s="197"/>
      <c r="H309" s="197"/>
      <c r="I309" s="200"/>
      <c r="J309" s="211">
        <f>BK309</f>
        <v>0</v>
      </c>
      <c r="K309" s="197"/>
      <c r="L309" s="202"/>
      <c r="M309" s="203"/>
      <c r="N309" s="204"/>
      <c r="O309" s="204"/>
      <c r="P309" s="205">
        <f>P310</f>
        <v>0</v>
      </c>
      <c r="Q309" s="204"/>
      <c r="R309" s="205">
        <f>R310</f>
        <v>0</v>
      </c>
      <c r="S309" s="204"/>
      <c r="T309" s="206">
        <f>T310</f>
        <v>0</v>
      </c>
      <c r="AR309" s="207" t="s">
        <v>242</v>
      </c>
      <c r="AT309" s="208" t="s">
        <v>80</v>
      </c>
      <c r="AU309" s="208" t="s">
        <v>89</v>
      </c>
      <c r="AY309" s="207" t="s">
        <v>197</v>
      </c>
      <c r="BK309" s="209">
        <f>BK310</f>
        <v>0</v>
      </c>
    </row>
    <row r="310" spans="1:65" s="2" customFormat="1" ht="14.45" customHeight="1" x14ac:dyDescent="0.2">
      <c r="A310" s="36"/>
      <c r="B310" s="37"/>
      <c r="C310" s="212" t="s">
        <v>561</v>
      </c>
      <c r="D310" s="212" t="s">
        <v>199</v>
      </c>
      <c r="E310" s="213" t="s">
        <v>654</v>
      </c>
      <c r="F310" s="214" t="s">
        <v>174</v>
      </c>
      <c r="G310" s="215" t="s">
        <v>649</v>
      </c>
      <c r="H310" s="216">
        <v>1</v>
      </c>
      <c r="I310" s="217"/>
      <c r="J310" s="218">
        <f>ROUND(I310*H310,2)</f>
        <v>0</v>
      </c>
      <c r="K310" s="219"/>
      <c r="L310" s="39"/>
      <c r="M310" s="280" t="s">
        <v>1</v>
      </c>
      <c r="N310" s="281" t="s">
        <v>46</v>
      </c>
      <c r="O310" s="282"/>
      <c r="P310" s="283">
        <f>O310*H310</f>
        <v>0</v>
      </c>
      <c r="Q310" s="283">
        <v>0</v>
      </c>
      <c r="R310" s="283">
        <f>Q310*H310</f>
        <v>0</v>
      </c>
      <c r="S310" s="283">
        <v>0</v>
      </c>
      <c r="T310" s="284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24" t="s">
        <v>650</v>
      </c>
      <c r="AT310" s="224" t="s">
        <v>199</v>
      </c>
      <c r="AU310" s="224" t="s">
        <v>91</v>
      </c>
      <c r="AY310" s="18" t="s">
        <v>197</v>
      </c>
      <c r="BE310" s="116">
        <f>IF(N310="základní",J310,0)</f>
        <v>0</v>
      </c>
      <c r="BF310" s="116">
        <f>IF(N310="snížená",J310,0)</f>
        <v>0</v>
      </c>
      <c r="BG310" s="116">
        <f>IF(N310="zákl. přenesená",J310,0)</f>
        <v>0</v>
      </c>
      <c r="BH310" s="116">
        <f>IF(N310="sníž. přenesená",J310,0)</f>
        <v>0</v>
      </c>
      <c r="BI310" s="116">
        <f>IF(N310="nulová",J310,0)</f>
        <v>0</v>
      </c>
      <c r="BJ310" s="18" t="s">
        <v>89</v>
      </c>
      <c r="BK310" s="116">
        <f>ROUND(I310*H310,2)</f>
        <v>0</v>
      </c>
      <c r="BL310" s="18" t="s">
        <v>650</v>
      </c>
      <c r="BM310" s="224" t="s">
        <v>939</v>
      </c>
    </row>
    <row r="311" spans="1:65" s="2" customFormat="1" ht="6.95" customHeight="1" x14ac:dyDescent="0.2">
      <c r="A311" s="36"/>
      <c r="B311" s="56"/>
      <c r="C311" s="57"/>
      <c r="D311" s="57"/>
      <c r="E311" s="57"/>
      <c r="F311" s="57"/>
      <c r="G311" s="57"/>
      <c r="H311" s="57"/>
      <c r="I311" s="57"/>
      <c r="J311" s="57"/>
      <c r="K311" s="57"/>
      <c r="L311" s="39"/>
      <c r="M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</row>
  </sheetData>
  <sheetProtection password="CC35" sheet="1" objects="1" scenarios="1" formatColumns="0" formatRows="0" autoFilter="0"/>
  <autoFilter ref="C140:K310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8"/>
  <sheetViews>
    <sheetView showGridLines="0" topLeftCell="A355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24"/>
      <c r="C3" s="125"/>
      <c r="D3" s="125"/>
      <c r="E3" s="125"/>
      <c r="F3" s="125"/>
      <c r="G3" s="125"/>
      <c r="H3" s="21"/>
    </row>
    <row r="4" spans="1:8" s="1" customFormat="1" ht="24.95" customHeight="1" x14ac:dyDescent="0.2">
      <c r="B4" s="21"/>
      <c r="C4" s="126" t="s">
        <v>940</v>
      </c>
      <c r="H4" s="21"/>
    </row>
    <row r="5" spans="1:8" s="1" customFormat="1" ht="12" customHeight="1" x14ac:dyDescent="0.2">
      <c r="B5" s="21"/>
      <c r="C5" s="285" t="s">
        <v>13</v>
      </c>
      <c r="D5" s="355" t="s">
        <v>14</v>
      </c>
      <c r="E5" s="345"/>
      <c r="F5" s="345"/>
      <c r="H5" s="21"/>
    </row>
    <row r="6" spans="1:8" s="1" customFormat="1" ht="36.950000000000003" customHeight="1" x14ac:dyDescent="0.2">
      <c r="B6" s="21"/>
      <c r="C6" s="286" t="s">
        <v>16</v>
      </c>
      <c r="D6" s="356" t="s">
        <v>17</v>
      </c>
      <c r="E6" s="345"/>
      <c r="F6" s="345"/>
      <c r="H6" s="21"/>
    </row>
    <row r="7" spans="1:8" s="1" customFormat="1" ht="16.5" customHeight="1" x14ac:dyDescent="0.2">
      <c r="B7" s="21"/>
      <c r="C7" s="128" t="s">
        <v>22</v>
      </c>
      <c r="D7" s="130" t="str">
        <f>'Rekapitulace stavby'!AN8</f>
        <v>8. 5. 2021</v>
      </c>
      <c r="H7" s="21"/>
    </row>
    <row r="8" spans="1:8" s="2" customFormat="1" ht="10.9" customHeight="1" x14ac:dyDescent="0.2">
      <c r="A8" s="36"/>
      <c r="B8" s="39"/>
      <c r="C8" s="36"/>
      <c r="D8" s="36"/>
      <c r="E8" s="36"/>
      <c r="F8" s="36"/>
      <c r="G8" s="36"/>
      <c r="H8" s="39"/>
    </row>
    <row r="9" spans="1:8" s="11" customFormat="1" ht="29.25" customHeight="1" x14ac:dyDescent="0.2">
      <c r="A9" s="184"/>
      <c r="B9" s="287"/>
      <c r="C9" s="288" t="s">
        <v>62</v>
      </c>
      <c r="D9" s="289" t="s">
        <v>63</v>
      </c>
      <c r="E9" s="289" t="s">
        <v>184</v>
      </c>
      <c r="F9" s="290" t="s">
        <v>941</v>
      </c>
      <c r="G9" s="184"/>
      <c r="H9" s="287"/>
    </row>
    <row r="10" spans="1:8" s="2" customFormat="1" ht="26.45" customHeight="1" x14ac:dyDescent="0.2">
      <c r="A10" s="36"/>
      <c r="B10" s="39"/>
      <c r="C10" s="291" t="s">
        <v>14</v>
      </c>
      <c r="D10" s="291" t="s">
        <v>17</v>
      </c>
      <c r="E10" s="36"/>
      <c r="F10" s="36"/>
      <c r="G10" s="36"/>
      <c r="H10" s="39"/>
    </row>
    <row r="11" spans="1:8" s="2" customFormat="1" ht="16.899999999999999" customHeight="1" x14ac:dyDescent="0.2">
      <c r="A11" s="36"/>
      <c r="B11" s="39"/>
      <c r="C11" s="292" t="s">
        <v>104</v>
      </c>
      <c r="D11" s="293" t="s">
        <v>104</v>
      </c>
      <c r="E11" s="294" t="s">
        <v>105</v>
      </c>
      <c r="F11" s="295">
        <v>474.89400000000001</v>
      </c>
      <c r="G11" s="36"/>
      <c r="H11" s="39"/>
    </row>
    <row r="12" spans="1:8" s="2" customFormat="1" ht="16.899999999999999" customHeight="1" x14ac:dyDescent="0.2">
      <c r="A12" s="36"/>
      <c r="B12" s="39"/>
      <c r="C12" s="296" t="s">
        <v>1</v>
      </c>
      <c r="D12" s="296" t="s">
        <v>552</v>
      </c>
      <c r="E12" s="18" t="s">
        <v>1</v>
      </c>
      <c r="F12" s="297">
        <v>75.959999999999994</v>
      </c>
      <c r="G12" s="36"/>
      <c r="H12" s="39"/>
    </row>
    <row r="13" spans="1:8" s="2" customFormat="1" ht="16.899999999999999" customHeight="1" x14ac:dyDescent="0.2">
      <c r="A13" s="36"/>
      <c r="B13" s="39"/>
      <c r="C13" s="296" t="s">
        <v>1</v>
      </c>
      <c r="D13" s="296" t="s">
        <v>553</v>
      </c>
      <c r="E13" s="18" t="s">
        <v>1</v>
      </c>
      <c r="F13" s="297">
        <v>68.13</v>
      </c>
      <c r="G13" s="36"/>
      <c r="H13" s="39"/>
    </row>
    <row r="14" spans="1:8" s="2" customFormat="1" ht="16.899999999999999" customHeight="1" x14ac:dyDescent="0.2">
      <c r="A14" s="36"/>
      <c r="B14" s="39"/>
      <c r="C14" s="296" t="s">
        <v>1</v>
      </c>
      <c r="D14" s="296" t="s">
        <v>554</v>
      </c>
      <c r="E14" s="18" t="s">
        <v>1</v>
      </c>
      <c r="F14" s="297">
        <v>71.56</v>
      </c>
      <c r="G14" s="36"/>
      <c r="H14" s="39"/>
    </row>
    <row r="15" spans="1:8" s="2" customFormat="1" ht="16.899999999999999" customHeight="1" x14ac:dyDescent="0.2">
      <c r="A15" s="36"/>
      <c r="B15" s="39"/>
      <c r="C15" s="296" t="s">
        <v>1</v>
      </c>
      <c r="D15" s="296" t="s">
        <v>555</v>
      </c>
      <c r="E15" s="18" t="s">
        <v>1</v>
      </c>
      <c r="F15" s="297">
        <v>67.959999999999994</v>
      </c>
      <c r="G15" s="36"/>
      <c r="H15" s="39"/>
    </row>
    <row r="16" spans="1:8" s="2" customFormat="1" ht="16.899999999999999" customHeight="1" x14ac:dyDescent="0.2">
      <c r="A16" s="36"/>
      <c r="B16" s="39"/>
      <c r="C16" s="296" t="s">
        <v>1</v>
      </c>
      <c r="D16" s="296" t="s">
        <v>556</v>
      </c>
      <c r="E16" s="18" t="s">
        <v>1</v>
      </c>
      <c r="F16" s="297">
        <v>15.54</v>
      </c>
      <c r="G16" s="36"/>
      <c r="H16" s="39"/>
    </row>
    <row r="17" spans="1:8" s="2" customFormat="1" ht="16.899999999999999" customHeight="1" x14ac:dyDescent="0.2">
      <c r="A17" s="36"/>
      <c r="B17" s="39"/>
      <c r="C17" s="296" t="s">
        <v>1</v>
      </c>
      <c r="D17" s="296" t="s">
        <v>557</v>
      </c>
      <c r="E17" s="18" t="s">
        <v>1</v>
      </c>
      <c r="F17" s="297">
        <v>56.16</v>
      </c>
      <c r="G17" s="36"/>
      <c r="H17" s="39"/>
    </row>
    <row r="18" spans="1:8" s="2" customFormat="1" ht="16.899999999999999" customHeight="1" x14ac:dyDescent="0.2">
      <c r="A18" s="36"/>
      <c r="B18" s="39"/>
      <c r="C18" s="296" t="s">
        <v>1</v>
      </c>
      <c r="D18" s="296" t="s">
        <v>558</v>
      </c>
      <c r="E18" s="18" t="s">
        <v>1</v>
      </c>
      <c r="F18" s="297">
        <v>62.76</v>
      </c>
      <c r="G18" s="36"/>
      <c r="H18" s="39"/>
    </row>
    <row r="19" spans="1:8" s="2" customFormat="1" ht="16.899999999999999" customHeight="1" x14ac:dyDescent="0.2">
      <c r="A19" s="36"/>
      <c r="B19" s="39"/>
      <c r="C19" s="296" t="s">
        <v>1</v>
      </c>
      <c r="D19" s="296" t="s">
        <v>559</v>
      </c>
      <c r="E19" s="18" t="s">
        <v>1</v>
      </c>
      <c r="F19" s="297">
        <v>20.242000000000001</v>
      </c>
      <c r="G19" s="36"/>
      <c r="H19" s="39"/>
    </row>
    <row r="20" spans="1:8" s="2" customFormat="1" ht="16.899999999999999" customHeight="1" x14ac:dyDescent="0.2">
      <c r="A20" s="36"/>
      <c r="B20" s="39"/>
      <c r="C20" s="296" t="s">
        <v>1</v>
      </c>
      <c r="D20" s="296" t="s">
        <v>560</v>
      </c>
      <c r="E20" s="18" t="s">
        <v>1</v>
      </c>
      <c r="F20" s="297">
        <v>36.582000000000001</v>
      </c>
      <c r="G20" s="36"/>
      <c r="H20" s="39"/>
    </row>
    <row r="21" spans="1:8" s="2" customFormat="1" ht="16.899999999999999" customHeight="1" x14ac:dyDescent="0.2">
      <c r="A21" s="36"/>
      <c r="B21" s="39"/>
      <c r="C21" s="296" t="s">
        <v>104</v>
      </c>
      <c r="D21" s="296" t="s">
        <v>240</v>
      </c>
      <c r="E21" s="18" t="s">
        <v>1</v>
      </c>
      <c r="F21" s="297">
        <v>474.89400000000001</v>
      </c>
      <c r="G21" s="36"/>
      <c r="H21" s="39"/>
    </row>
    <row r="22" spans="1:8" s="2" customFormat="1" ht="16.899999999999999" customHeight="1" x14ac:dyDescent="0.2">
      <c r="A22" s="36"/>
      <c r="B22" s="39"/>
      <c r="C22" s="292" t="s">
        <v>536</v>
      </c>
      <c r="D22" s="293" t="s">
        <v>942</v>
      </c>
      <c r="E22" s="294" t="s">
        <v>109</v>
      </c>
      <c r="F22" s="295">
        <v>1476.539</v>
      </c>
      <c r="G22" s="36"/>
      <c r="H22" s="39"/>
    </row>
    <row r="23" spans="1:8" s="2" customFormat="1" ht="16.899999999999999" customHeight="1" x14ac:dyDescent="0.2">
      <c r="A23" s="36"/>
      <c r="B23" s="39"/>
      <c r="C23" s="296" t="s">
        <v>1</v>
      </c>
      <c r="D23" s="296" t="s">
        <v>943</v>
      </c>
      <c r="E23" s="18" t="s">
        <v>1</v>
      </c>
      <c r="F23" s="297">
        <v>0</v>
      </c>
      <c r="G23" s="36"/>
      <c r="H23" s="39"/>
    </row>
    <row r="24" spans="1:8" s="2" customFormat="1" ht="16.899999999999999" customHeight="1" x14ac:dyDescent="0.2">
      <c r="A24" s="36"/>
      <c r="B24" s="39"/>
      <c r="C24" s="296" t="s">
        <v>536</v>
      </c>
      <c r="D24" s="296" t="s">
        <v>537</v>
      </c>
      <c r="E24" s="18" t="s">
        <v>1</v>
      </c>
      <c r="F24" s="297">
        <v>1476.539</v>
      </c>
      <c r="G24" s="36"/>
      <c r="H24" s="39"/>
    </row>
    <row r="25" spans="1:8" s="2" customFormat="1" ht="16.899999999999999" customHeight="1" x14ac:dyDescent="0.2">
      <c r="A25" s="36"/>
      <c r="B25" s="39"/>
      <c r="C25" s="292" t="s">
        <v>107</v>
      </c>
      <c r="D25" s="293" t="s">
        <v>108</v>
      </c>
      <c r="E25" s="294" t="s">
        <v>109</v>
      </c>
      <c r="F25" s="295">
        <v>418.07</v>
      </c>
      <c r="G25" s="36"/>
      <c r="H25" s="39"/>
    </row>
    <row r="26" spans="1:8" s="2" customFormat="1" ht="16.899999999999999" customHeight="1" x14ac:dyDescent="0.2">
      <c r="A26" s="36"/>
      <c r="B26" s="39"/>
      <c r="C26" s="296" t="s">
        <v>1</v>
      </c>
      <c r="D26" s="296" t="s">
        <v>552</v>
      </c>
      <c r="E26" s="18" t="s">
        <v>1</v>
      </c>
      <c r="F26" s="297">
        <v>75.959999999999994</v>
      </c>
      <c r="G26" s="36"/>
      <c r="H26" s="39"/>
    </row>
    <row r="27" spans="1:8" s="2" customFormat="1" ht="16.899999999999999" customHeight="1" x14ac:dyDescent="0.2">
      <c r="A27" s="36"/>
      <c r="B27" s="39"/>
      <c r="C27" s="296" t="s">
        <v>1</v>
      </c>
      <c r="D27" s="296" t="s">
        <v>553</v>
      </c>
      <c r="E27" s="18" t="s">
        <v>1</v>
      </c>
      <c r="F27" s="297">
        <v>68.13</v>
      </c>
      <c r="G27" s="36"/>
      <c r="H27" s="39"/>
    </row>
    <row r="28" spans="1:8" s="2" customFormat="1" ht="16.899999999999999" customHeight="1" x14ac:dyDescent="0.2">
      <c r="A28" s="36"/>
      <c r="B28" s="39"/>
      <c r="C28" s="296" t="s">
        <v>1</v>
      </c>
      <c r="D28" s="296" t="s">
        <v>554</v>
      </c>
      <c r="E28" s="18" t="s">
        <v>1</v>
      </c>
      <c r="F28" s="297">
        <v>71.56</v>
      </c>
      <c r="G28" s="36"/>
      <c r="H28" s="39"/>
    </row>
    <row r="29" spans="1:8" s="2" customFormat="1" ht="16.899999999999999" customHeight="1" x14ac:dyDescent="0.2">
      <c r="A29" s="36"/>
      <c r="B29" s="39"/>
      <c r="C29" s="296" t="s">
        <v>1</v>
      </c>
      <c r="D29" s="296" t="s">
        <v>555</v>
      </c>
      <c r="E29" s="18" t="s">
        <v>1</v>
      </c>
      <c r="F29" s="297">
        <v>67.959999999999994</v>
      </c>
      <c r="G29" s="36"/>
      <c r="H29" s="39"/>
    </row>
    <row r="30" spans="1:8" s="2" customFormat="1" ht="16.899999999999999" customHeight="1" x14ac:dyDescent="0.2">
      <c r="A30" s="36"/>
      <c r="B30" s="39"/>
      <c r="C30" s="296" t="s">
        <v>1</v>
      </c>
      <c r="D30" s="296" t="s">
        <v>556</v>
      </c>
      <c r="E30" s="18" t="s">
        <v>1</v>
      </c>
      <c r="F30" s="297">
        <v>15.54</v>
      </c>
      <c r="G30" s="36"/>
      <c r="H30" s="39"/>
    </row>
    <row r="31" spans="1:8" s="2" customFormat="1" ht="16.899999999999999" customHeight="1" x14ac:dyDescent="0.2">
      <c r="A31" s="36"/>
      <c r="B31" s="39"/>
      <c r="C31" s="296" t="s">
        <v>1</v>
      </c>
      <c r="D31" s="296" t="s">
        <v>557</v>
      </c>
      <c r="E31" s="18" t="s">
        <v>1</v>
      </c>
      <c r="F31" s="297">
        <v>56.16</v>
      </c>
      <c r="G31" s="36"/>
      <c r="H31" s="39"/>
    </row>
    <row r="32" spans="1:8" s="2" customFormat="1" ht="16.899999999999999" customHeight="1" x14ac:dyDescent="0.2">
      <c r="A32" s="36"/>
      <c r="B32" s="39"/>
      <c r="C32" s="296" t="s">
        <v>1</v>
      </c>
      <c r="D32" s="296" t="s">
        <v>558</v>
      </c>
      <c r="E32" s="18" t="s">
        <v>1</v>
      </c>
      <c r="F32" s="297">
        <v>62.76</v>
      </c>
      <c r="G32" s="36"/>
      <c r="H32" s="39"/>
    </row>
    <row r="33" spans="1:8" s="2" customFormat="1" ht="16.899999999999999" customHeight="1" x14ac:dyDescent="0.2">
      <c r="A33" s="36"/>
      <c r="B33" s="39"/>
      <c r="C33" s="296" t="s">
        <v>107</v>
      </c>
      <c r="D33" s="296" t="s">
        <v>236</v>
      </c>
      <c r="E33" s="18" t="s">
        <v>1</v>
      </c>
      <c r="F33" s="297">
        <v>418.07</v>
      </c>
      <c r="G33" s="36"/>
      <c r="H33" s="39"/>
    </row>
    <row r="34" spans="1:8" s="2" customFormat="1" ht="16.899999999999999" customHeight="1" x14ac:dyDescent="0.2">
      <c r="A34" s="36"/>
      <c r="B34" s="39"/>
      <c r="C34" s="292" t="s">
        <v>112</v>
      </c>
      <c r="D34" s="293" t="s">
        <v>113</v>
      </c>
      <c r="E34" s="294" t="s">
        <v>109</v>
      </c>
      <c r="F34" s="295">
        <v>307.666</v>
      </c>
      <c r="G34" s="36"/>
      <c r="H34" s="39"/>
    </row>
    <row r="35" spans="1:8" s="2" customFormat="1" ht="16.899999999999999" customHeight="1" x14ac:dyDescent="0.2">
      <c r="A35" s="36"/>
      <c r="B35" s="39"/>
      <c r="C35" s="296" t="s">
        <v>1</v>
      </c>
      <c r="D35" s="296" t="s">
        <v>256</v>
      </c>
      <c r="E35" s="18" t="s">
        <v>1</v>
      </c>
      <c r="F35" s="297">
        <v>0</v>
      </c>
      <c r="G35" s="36"/>
      <c r="H35" s="39"/>
    </row>
    <row r="36" spans="1:8" s="2" customFormat="1" ht="16.899999999999999" customHeight="1" x14ac:dyDescent="0.2">
      <c r="A36" s="36"/>
      <c r="B36" s="39"/>
      <c r="C36" s="296" t="s">
        <v>112</v>
      </c>
      <c r="D36" s="296" t="s">
        <v>257</v>
      </c>
      <c r="E36" s="18" t="s">
        <v>1</v>
      </c>
      <c r="F36" s="297">
        <v>307.666</v>
      </c>
      <c r="G36" s="36"/>
      <c r="H36" s="39"/>
    </row>
    <row r="37" spans="1:8" s="2" customFormat="1" ht="16.899999999999999" customHeight="1" x14ac:dyDescent="0.2">
      <c r="A37" s="36"/>
      <c r="B37" s="39"/>
      <c r="C37" s="292" t="s">
        <v>115</v>
      </c>
      <c r="D37" s="293" t="s">
        <v>116</v>
      </c>
      <c r="E37" s="294" t="s">
        <v>109</v>
      </c>
      <c r="F37" s="295">
        <v>56.823999999999998</v>
      </c>
      <c r="G37" s="36"/>
      <c r="H37" s="39"/>
    </row>
    <row r="38" spans="1:8" s="2" customFormat="1" ht="16.899999999999999" customHeight="1" x14ac:dyDescent="0.2">
      <c r="A38" s="36"/>
      <c r="B38" s="39"/>
      <c r="C38" s="296" t="s">
        <v>1</v>
      </c>
      <c r="D38" s="296" t="s">
        <v>559</v>
      </c>
      <c r="E38" s="18" t="s">
        <v>1</v>
      </c>
      <c r="F38" s="297">
        <v>20.242000000000001</v>
      </c>
      <c r="G38" s="36"/>
      <c r="H38" s="39"/>
    </row>
    <row r="39" spans="1:8" s="2" customFormat="1" ht="16.899999999999999" customHeight="1" x14ac:dyDescent="0.2">
      <c r="A39" s="36"/>
      <c r="B39" s="39"/>
      <c r="C39" s="296" t="s">
        <v>1</v>
      </c>
      <c r="D39" s="296" t="s">
        <v>560</v>
      </c>
      <c r="E39" s="18" t="s">
        <v>1</v>
      </c>
      <c r="F39" s="297">
        <v>36.582000000000001</v>
      </c>
      <c r="G39" s="36"/>
      <c r="H39" s="39"/>
    </row>
    <row r="40" spans="1:8" s="2" customFormat="1" ht="16.899999999999999" customHeight="1" x14ac:dyDescent="0.2">
      <c r="A40" s="36"/>
      <c r="B40" s="39"/>
      <c r="C40" s="296" t="s">
        <v>115</v>
      </c>
      <c r="D40" s="296" t="s">
        <v>236</v>
      </c>
      <c r="E40" s="18" t="s">
        <v>1</v>
      </c>
      <c r="F40" s="297">
        <v>56.823999999999998</v>
      </c>
      <c r="G40" s="36"/>
      <c r="H40" s="39"/>
    </row>
    <row r="41" spans="1:8" s="2" customFormat="1" ht="16.899999999999999" customHeight="1" x14ac:dyDescent="0.2">
      <c r="A41" s="36"/>
      <c r="B41" s="39"/>
      <c r="C41" s="292" t="s">
        <v>118</v>
      </c>
      <c r="D41" s="293" t="s">
        <v>119</v>
      </c>
      <c r="E41" s="294" t="s">
        <v>109</v>
      </c>
      <c r="F41" s="295">
        <v>6455.7370000000001</v>
      </c>
      <c r="G41" s="36"/>
      <c r="H41" s="39"/>
    </row>
    <row r="42" spans="1:8" s="2" customFormat="1" ht="16.899999999999999" customHeight="1" x14ac:dyDescent="0.2">
      <c r="A42" s="36"/>
      <c r="B42" s="39"/>
      <c r="C42" s="292" t="s">
        <v>122</v>
      </c>
      <c r="D42" s="293" t="s">
        <v>122</v>
      </c>
      <c r="E42" s="294" t="s">
        <v>123</v>
      </c>
      <c r="F42" s="295">
        <v>126.15300000000001</v>
      </c>
      <c r="G42" s="36"/>
      <c r="H42" s="39"/>
    </row>
    <row r="43" spans="1:8" s="2" customFormat="1" ht="16.899999999999999" customHeight="1" x14ac:dyDescent="0.2">
      <c r="A43" s="36"/>
      <c r="B43" s="39"/>
      <c r="C43" s="296" t="s">
        <v>122</v>
      </c>
      <c r="D43" s="296" t="s">
        <v>442</v>
      </c>
      <c r="E43" s="18" t="s">
        <v>1</v>
      </c>
      <c r="F43" s="297">
        <v>126.15300000000001</v>
      </c>
      <c r="G43" s="36"/>
      <c r="H43" s="39"/>
    </row>
    <row r="44" spans="1:8" s="2" customFormat="1" ht="16.899999999999999" customHeight="1" x14ac:dyDescent="0.2">
      <c r="A44" s="36"/>
      <c r="B44" s="39"/>
      <c r="C44" s="292" t="s">
        <v>126</v>
      </c>
      <c r="D44" s="293" t="s">
        <v>127</v>
      </c>
      <c r="E44" s="294" t="s">
        <v>105</v>
      </c>
      <c r="F44" s="295">
        <v>2672.7069999999999</v>
      </c>
      <c r="G44" s="36"/>
      <c r="H44" s="39"/>
    </row>
    <row r="45" spans="1:8" s="2" customFormat="1" ht="16.899999999999999" customHeight="1" x14ac:dyDescent="0.2">
      <c r="A45" s="36"/>
      <c r="B45" s="39"/>
      <c r="C45" s="296" t="s">
        <v>1</v>
      </c>
      <c r="D45" s="296" t="s">
        <v>452</v>
      </c>
      <c r="E45" s="18" t="s">
        <v>1</v>
      </c>
      <c r="F45" s="297">
        <v>1025.5530000000001</v>
      </c>
      <c r="G45" s="36"/>
      <c r="H45" s="39"/>
    </row>
    <row r="46" spans="1:8" s="2" customFormat="1" ht="16.899999999999999" customHeight="1" x14ac:dyDescent="0.2">
      <c r="A46" s="36"/>
      <c r="B46" s="39"/>
      <c r="C46" s="296" t="s">
        <v>1</v>
      </c>
      <c r="D46" s="296" t="s">
        <v>453</v>
      </c>
      <c r="E46" s="18" t="s">
        <v>1</v>
      </c>
      <c r="F46" s="297">
        <v>129.74</v>
      </c>
      <c r="G46" s="36"/>
      <c r="H46" s="39"/>
    </row>
    <row r="47" spans="1:8" s="2" customFormat="1" ht="16.899999999999999" customHeight="1" x14ac:dyDescent="0.2">
      <c r="A47" s="36"/>
      <c r="B47" s="39"/>
      <c r="C47" s="296" t="s">
        <v>1</v>
      </c>
      <c r="D47" s="296" t="s">
        <v>454</v>
      </c>
      <c r="E47" s="18" t="s">
        <v>1</v>
      </c>
      <c r="F47" s="297">
        <v>274.44</v>
      </c>
      <c r="G47" s="36"/>
      <c r="H47" s="39"/>
    </row>
    <row r="48" spans="1:8" s="2" customFormat="1" ht="16.899999999999999" customHeight="1" x14ac:dyDescent="0.2">
      <c r="A48" s="36"/>
      <c r="B48" s="39"/>
      <c r="C48" s="296" t="s">
        <v>1</v>
      </c>
      <c r="D48" s="296" t="s">
        <v>455</v>
      </c>
      <c r="E48" s="18" t="s">
        <v>1</v>
      </c>
      <c r="F48" s="297">
        <v>159.76</v>
      </c>
      <c r="G48" s="36"/>
      <c r="H48" s="39"/>
    </row>
    <row r="49" spans="1:8" s="2" customFormat="1" ht="16.899999999999999" customHeight="1" x14ac:dyDescent="0.2">
      <c r="A49" s="36"/>
      <c r="B49" s="39"/>
      <c r="C49" s="296" t="s">
        <v>1</v>
      </c>
      <c r="D49" s="296" t="s">
        <v>456</v>
      </c>
      <c r="E49" s="18" t="s">
        <v>1</v>
      </c>
      <c r="F49" s="297">
        <v>370.44</v>
      </c>
      <c r="G49" s="36"/>
      <c r="H49" s="39"/>
    </row>
    <row r="50" spans="1:8" s="2" customFormat="1" ht="16.899999999999999" customHeight="1" x14ac:dyDescent="0.2">
      <c r="A50" s="36"/>
      <c r="B50" s="39"/>
      <c r="C50" s="296" t="s">
        <v>1</v>
      </c>
      <c r="D50" s="296" t="s">
        <v>457</v>
      </c>
      <c r="E50" s="18" t="s">
        <v>1</v>
      </c>
      <c r="F50" s="297">
        <v>98.16</v>
      </c>
      <c r="G50" s="36"/>
      <c r="H50" s="39"/>
    </row>
    <row r="51" spans="1:8" s="2" customFormat="1" ht="16.899999999999999" customHeight="1" x14ac:dyDescent="0.2">
      <c r="A51" s="36"/>
      <c r="B51" s="39"/>
      <c r="C51" s="296" t="s">
        <v>1</v>
      </c>
      <c r="D51" s="296" t="s">
        <v>458</v>
      </c>
      <c r="E51" s="18" t="s">
        <v>1</v>
      </c>
      <c r="F51" s="297">
        <v>428.36799999999999</v>
      </c>
      <c r="G51" s="36"/>
      <c r="H51" s="39"/>
    </row>
    <row r="52" spans="1:8" s="2" customFormat="1" ht="16.899999999999999" customHeight="1" x14ac:dyDescent="0.2">
      <c r="A52" s="36"/>
      <c r="B52" s="39"/>
      <c r="C52" s="296" t="s">
        <v>1</v>
      </c>
      <c r="D52" s="296" t="s">
        <v>459</v>
      </c>
      <c r="E52" s="18" t="s">
        <v>1</v>
      </c>
      <c r="F52" s="297">
        <v>186.24600000000001</v>
      </c>
      <c r="G52" s="36"/>
      <c r="H52" s="39"/>
    </row>
    <row r="53" spans="1:8" s="2" customFormat="1" ht="16.899999999999999" customHeight="1" x14ac:dyDescent="0.2">
      <c r="A53" s="36"/>
      <c r="B53" s="39"/>
      <c r="C53" s="296" t="s">
        <v>1</v>
      </c>
      <c r="D53" s="296" t="s">
        <v>1</v>
      </c>
      <c r="E53" s="18" t="s">
        <v>1</v>
      </c>
      <c r="F53" s="297">
        <v>0</v>
      </c>
      <c r="G53" s="36"/>
      <c r="H53" s="39"/>
    </row>
    <row r="54" spans="1:8" s="2" customFormat="1" ht="16.899999999999999" customHeight="1" x14ac:dyDescent="0.2">
      <c r="A54" s="36"/>
      <c r="B54" s="39"/>
      <c r="C54" s="296" t="s">
        <v>126</v>
      </c>
      <c r="D54" s="296" t="s">
        <v>240</v>
      </c>
      <c r="E54" s="18" t="s">
        <v>1</v>
      </c>
      <c r="F54" s="297">
        <v>2672.7069999999999</v>
      </c>
      <c r="G54" s="36"/>
      <c r="H54" s="39"/>
    </row>
    <row r="55" spans="1:8" s="2" customFormat="1" ht="16.899999999999999" customHeight="1" x14ac:dyDescent="0.2">
      <c r="A55" s="36"/>
      <c r="B55" s="39"/>
      <c r="C55" s="292" t="s">
        <v>130</v>
      </c>
      <c r="D55" s="293" t="s">
        <v>131</v>
      </c>
      <c r="E55" s="294" t="s">
        <v>109</v>
      </c>
      <c r="F55" s="295">
        <v>1236.08</v>
      </c>
      <c r="G55" s="36"/>
      <c r="H55" s="39"/>
    </row>
    <row r="56" spans="1:8" s="2" customFormat="1" ht="16.899999999999999" customHeight="1" x14ac:dyDescent="0.2">
      <c r="A56" s="36"/>
      <c r="B56" s="39"/>
      <c r="C56" s="296" t="s">
        <v>1</v>
      </c>
      <c r="D56" s="296" t="s">
        <v>632</v>
      </c>
      <c r="E56" s="18" t="s">
        <v>1</v>
      </c>
      <c r="F56" s="297">
        <v>0</v>
      </c>
      <c r="G56" s="36"/>
      <c r="H56" s="39"/>
    </row>
    <row r="57" spans="1:8" s="2" customFormat="1" ht="16.899999999999999" customHeight="1" x14ac:dyDescent="0.2">
      <c r="A57" s="36"/>
      <c r="B57" s="39"/>
      <c r="C57" s="296" t="s">
        <v>1</v>
      </c>
      <c r="D57" s="296" t="s">
        <v>633</v>
      </c>
      <c r="E57" s="18" t="s">
        <v>1</v>
      </c>
      <c r="F57" s="297">
        <v>1232</v>
      </c>
      <c r="G57" s="36"/>
      <c r="H57" s="39"/>
    </row>
    <row r="58" spans="1:8" s="2" customFormat="1" ht="16.899999999999999" customHeight="1" x14ac:dyDescent="0.2">
      <c r="A58" s="36"/>
      <c r="B58" s="39"/>
      <c r="C58" s="296" t="s">
        <v>1</v>
      </c>
      <c r="D58" s="296" t="s">
        <v>634</v>
      </c>
      <c r="E58" s="18" t="s">
        <v>1</v>
      </c>
      <c r="F58" s="297">
        <v>4.08</v>
      </c>
      <c r="G58" s="36"/>
      <c r="H58" s="39"/>
    </row>
    <row r="59" spans="1:8" s="2" customFormat="1" ht="16.899999999999999" customHeight="1" x14ac:dyDescent="0.2">
      <c r="A59" s="36"/>
      <c r="B59" s="39"/>
      <c r="C59" s="296" t="s">
        <v>130</v>
      </c>
      <c r="D59" s="296" t="s">
        <v>240</v>
      </c>
      <c r="E59" s="18" t="s">
        <v>1</v>
      </c>
      <c r="F59" s="297">
        <v>1236.08</v>
      </c>
      <c r="G59" s="36"/>
      <c r="H59" s="39"/>
    </row>
    <row r="60" spans="1:8" s="2" customFormat="1" ht="16.899999999999999" customHeight="1" x14ac:dyDescent="0.2">
      <c r="A60" s="36"/>
      <c r="B60" s="39"/>
      <c r="C60" s="292" t="s">
        <v>944</v>
      </c>
      <c r="D60" s="293" t="s">
        <v>945</v>
      </c>
      <c r="E60" s="294" t="s">
        <v>109</v>
      </c>
      <c r="F60" s="295">
        <v>43.74</v>
      </c>
      <c r="G60" s="36"/>
      <c r="H60" s="39"/>
    </row>
    <row r="61" spans="1:8" s="2" customFormat="1" ht="16.899999999999999" customHeight="1" x14ac:dyDescent="0.2">
      <c r="A61" s="36"/>
      <c r="B61" s="39"/>
      <c r="C61" s="292" t="s">
        <v>133</v>
      </c>
      <c r="D61" s="293" t="s">
        <v>134</v>
      </c>
      <c r="E61" s="294" t="s">
        <v>109</v>
      </c>
      <c r="F61" s="295">
        <v>4781.9359999999997</v>
      </c>
      <c r="G61" s="36"/>
      <c r="H61" s="39"/>
    </row>
    <row r="62" spans="1:8" s="2" customFormat="1" ht="16.899999999999999" customHeight="1" x14ac:dyDescent="0.2">
      <c r="A62" s="36"/>
      <c r="B62" s="39"/>
      <c r="C62" s="296" t="s">
        <v>1</v>
      </c>
      <c r="D62" s="296" t="s">
        <v>222</v>
      </c>
      <c r="E62" s="18" t="s">
        <v>1</v>
      </c>
      <c r="F62" s="297">
        <v>0</v>
      </c>
      <c r="G62" s="36"/>
      <c r="H62" s="39"/>
    </row>
    <row r="63" spans="1:8" s="2" customFormat="1" ht="16.899999999999999" customHeight="1" x14ac:dyDescent="0.2">
      <c r="A63" s="36"/>
      <c r="B63" s="39"/>
      <c r="C63" s="296" t="s">
        <v>1</v>
      </c>
      <c r="D63" s="296" t="s">
        <v>223</v>
      </c>
      <c r="E63" s="18" t="s">
        <v>1</v>
      </c>
      <c r="F63" s="297">
        <v>0</v>
      </c>
      <c r="G63" s="36"/>
      <c r="H63" s="39"/>
    </row>
    <row r="64" spans="1:8" s="2" customFormat="1" ht="16.899999999999999" customHeight="1" x14ac:dyDescent="0.2">
      <c r="A64" s="36"/>
      <c r="B64" s="39"/>
      <c r="C64" s="296" t="s">
        <v>1</v>
      </c>
      <c r="D64" s="296" t="s">
        <v>224</v>
      </c>
      <c r="E64" s="18" t="s">
        <v>1</v>
      </c>
      <c r="F64" s="297">
        <v>823.245</v>
      </c>
      <c r="G64" s="36"/>
      <c r="H64" s="39"/>
    </row>
    <row r="65" spans="1:8" s="2" customFormat="1" ht="16.899999999999999" customHeight="1" x14ac:dyDescent="0.2">
      <c r="A65" s="36"/>
      <c r="B65" s="39"/>
      <c r="C65" s="296" t="s">
        <v>1</v>
      </c>
      <c r="D65" s="296" t="s">
        <v>225</v>
      </c>
      <c r="E65" s="18" t="s">
        <v>1</v>
      </c>
      <c r="F65" s="297">
        <v>0</v>
      </c>
      <c r="G65" s="36"/>
      <c r="H65" s="39"/>
    </row>
    <row r="66" spans="1:8" s="2" customFormat="1" ht="16.899999999999999" customHeight="1" x14ac:dyDescent="0.2">
      <c r="A66" s="36"/>
      <c r="B66" s="39"/>
      <c r="C66" s="296" t="s">
        <v>1</v>
      </c>
      <c r="D66" s="296" t="s">
        <v>226</v>
      </c>
      <c r="E66" s="18" t="s">
        <v>1</v>
      </c>
      <c r="F66" s="297">
        <v>930.21799999999996</v>
      </c>
      <c r="G66" s="36"/>
      <c r="H66" s="39"/>
    </row>
    <row r="67" spans="1:8" s="2" customFormat="1" ht="16.899999999999999" customHeight="1" x14ac:dyDescent="0.2">
      <c r="A67" s="36"/>
      <c r="B67" s="39"/>
      <c r="C67" s="296" t="s">
        <v>1</v>
      </c>
      <c r="D67" s="296" t="s">
        <v>227</v>
      </c>
      <c r="E67" s="18" t="s">
        <v>1</v>
      </c>
      <c r="F67" s="297">
        <v>0</v>
      </c>
      <c r="G67" s="36"/>
      <c r="H67" s="39"/>
    </row>
    <row r="68" spans="1:8" s="2" customFormat="1" ht="16.899999999999999" customHeight="1" x14ac:dyDescent="0.2">
      <c r="A68" s="36"/>
      <c r="B68" s="39"/>
      <c r="C68" s="296" t="s">
        <v>1</v>
      </c>
      <c r="D68" s="296" t="s">
        <v>228</v>
      </c>
      <c r="E68" s="18" t="s">
        <v>1</v>
      </c>
      <c r="F68" s="297">
        <v>779.58500000000004</v>
      </c>
      <c r="G68" s="36"/>
      <c r="H68" s="39"/>
    </row>
    <row r="69" spans="1:8" s="2" customFormat="1" ht="16.899999999999999" customHeight="1" x14ac:dyDescent="0.2">
      <c r="A69" s="36"/>
      <c r="B69" s="39"/>
      <c r="C69" s="296" t="s">
        <v>1</v>
      </c>
      <c r="D69" s="296" t="s">
        <v>229</v>
      </c>
      <c r="E69" s="18" t="s">
        <v>1</v>
      </c>
      <c r="F69" s="297">
        <v>0</v>
      </c>
      <c r="G69" s="36"/>
      <c r="H69" s="39"/>
    </row>
    <row r="70" spans="1:8" s="2" customFormat="1" ht="16.899999999999999" customHeight="1" x14ac:dyDescent="0.2">
      <c r="A70" s="36"/>
      <c r="B70" s="39"/>
      <c r="C70" s="296" t="s">
        <v>1</v>
      </c>
      <c r="D70" s="296" t="s">
        <v>230</v>
      </c>
      <c r="E70" s="18" t="s">
        <v>1</v>
      </c>
      <c r="F70" s="297">
        <v>978.41800000000001</v>
      </c>
      <c r="G70" s="36"/>
      <c r="H70" s="39"/>
    </row>
    <row r="71" spans="1:8" s="2" customFormat="1" ht="16.899999999999999" customHeight="1" x14ac:dyDescent="0.2">
      <c r="A71" s="36"/>
      <c r="B71" s="39"/>
      <c r="C71" s="296" t="s">
        <v>1</v>
      </c>
      <c r="D71" s="296" t="s">
        <v>231</v>
      </c>
      <c r="E71" s="18" t="s">
        <v>1</v>
      </c>
      <c r="F71" s="297">
        <v>0</v>
      </c>
      <c r="G71" s="36"/>
      <c r="H71" s="39"/>
    </row>
    <row r="72" spans="1:8" s="2" customFormat="1" ht="16.899999999999999" customHeight="1" x14ac:dyDescent="0.2">
      <c r="A72" s="36"/>
      <c r="B72" s="39"/>
      <c r="C72" s="296" t="s">
        <v>1</v>
      </c>
      <c r="D72" s="296" t="s">
        <v>232</v>
      </c>
      <c r="E72" s="18" t="s">
        <v>1</v>
      </c>
      <c r="F72" s="297">
        <v>703.846</v>
      </c>
      <c r="G72" s="36"/>
      <c r="H72" s="39"/>
    </row>
    <row r="73" spans="1:8" s="2" customFormat="1" ht="16.899999999999999" customHeight="1" x14ac:dyDescent="0.2">
      <c r="A73" s="36"/>
      <c r="B73" s="39"/>
      <c r="C73" s="296" t="s">
        <v>1</v>
      </c>
      <c r="D73" s="296" t="s">
        <v>233</v>
      </c>
      <c r="E73" s="18" t="s">
        <v>1</v>
      </c>
      <c r="F73" s="297">
        <v>0</v>
      </c>
      <c r="G73" s="36"/>
      <c r="H73" s="39"/>
    </row>
    <row r="74" spans="1:8" s="2" customFormat="1" ht="16.899999999999999" customHeight="1" x14ac:dyDescent="0.2">
      <c r="A74" s="36"/>
      <c r="B74" s="39"/>
      <c r="C74" s="296" t="s">
        <v>1</v>
      </c>
      <c r="D74" s="296" t="s">
        <v>234</v>
      </c>
      <c r="E74" s="18" t="s">
        <v>1</v>
      </c>
      <c r="F74" s="297">
        <v>984.69399999999996</v>
      </c>
      <c r="G74" s="36"/>
      <c r="H74" s="39"/>
    </row>
    <row r="75" spans="1:8" s="2" customFormat="1" ht="16.899999999999999" customHeight="1" x14ac:dyDescent="0.2">
      <c r="A75" s="36"/>
      <c r="B75" s="39"/>
      <c r="C75" s="296" t="s">
        <v>1</v>
      </c>
      <c r="D75" s="296" t="s">
        <v>235</v>
      </c>
      <c r="E75" s="18" t="s">
        <v>1</v>
      </c>
      <c r="F75" s="297">
        <v>-418.07</v>
      </c>
      <c r="G75" s="36"/>
      <c r="H75" s="39"/>
    </row>
    <row r="76" spans="1:8" s="2" customFormat="1" ht="16.899999999999999" customHeight="1" x14ac:dyDescent="0.2">
      <c r="A76" s="36"/>
      <c r="B76" s="39"/>
      <c r="C76" s="296" t="s">
        <v>133</v>
      </c>
      <c r="D76" s="296" t="s">
        <v>236</v>
      </c>
      <c r="E76" s="18" t="s">
        <v>1</v>
      </c>
      <c r="F76" s="297">
        <v>4781.9359999999997</v>
      </c>
      <c r="G76" s="36"/>
      <c r="H76" s="39"/>
    </row>
    <row r="77" spans="1:8" s="2" customFormat="1" ht="16.899999999999999" customHeight="1" x14ac:dyDescent="0.2">
      <c r="A77" s="36"/>
      <c r="B77" s="39"/>
      <c r="C77" s="292" t="s">
        <v>136</v>
      </c>
      <c r="D77" s="293" t="s">
        <v>137</v>
      </c>
      <c r="E77" s="294" t="s">
        <v>109</v>
      </c>
      <c r="F77" s="295">
        <v>111.33</v>
      </c>
      <c r="G77" s="36"/>
      <c r="H77" s="39"/>
    </row>
    <row r="78" spans="1:8" s="2" customFormat="1" ht="16.899999999999999" customHeight="1" x14ac:dyDescent="0.2">
      <c r="A78" s="36"/>
      <c r="B78" s="39"/>
      <c r="C78" s="296" t="s">
        <v>1</v>
      </c>
      <c r="D78" s="296" t="s">
        <v>584</v>
      </c>
      <c r="E78" s="18" t="s">
        <v>1</v>
      </c>
      <c r="F78" s="297">
        <v>73.680000000000007</v>
      </c>
      <c r="G78" s="36"/>
      <c r="H78" s="39"/>
    </row>
    <row r="79" spans="1:8" s="2" customFormat="1" ht="16.899999999999999" customHeight="1" x14ac:dyDescent="0.2">
      <c r="A79" s="36"/>
      <c r="B79" s="39"/>
      <c r="C79" s="296" t="s">
        <v>1</v>
      </c>
      <c r="D79" s="296" t="s">
        <v>585</v>
      </c>
      <c r="E79" s="18" t="s">
        <v>1</v>
      </c>
      <c r="F79" s="297">
        <v>37.65</v>
      </c>
      <c r="G79" s="36"/>
      <c r="H79" s="39"/>
    </row>
    <row r="80" spans="1:8" s="2" customFormat="1" ht="16.899999999999999" customHeight="1" x14ac:dyDescent="0.2">
      <c r="A80" s="36"/>
      <c r="B80" s="39"/>
      <c r="C80" s="296" t="s">
        <v>136</v>
      </c>
      <c r="D80" s="296" t="s">
        <v>240</v>
      </c>
      <c r="E80" s="18" t="s">
        <v>1</v>
      </c>
      <c r="F80" s="297">
        <v>111.33</v>
      </c>
      <c r="G80" s="36"/>
      <c r="H80" s="39"/>
    </row>
    <row r="81" spans="1:8" s="2" customFormat="1" ht="16.899999999999999" customHeight="1" x14ac:dyDescent="0.2">
      <c r="A81" s="36"/>
      <c r="B81" s="39"/>
      <c r="C81" s="292" t="s">
        <v>139</v>
      </c>
      <c r="D81" s="293" t="s">
        <v>140</v>
      </c>
      <c r="E81" s="294" t="s">
        <v>109</v>
      </c>
      <c r="F81" s="295">
        <v>67.98</v>
      </c>
      <c r="G81" s="36"/>
      <c r="H81" s="39"/>
    </row>
    <row r="82" spans="1:8" s="2" customFormat="1" ht="16.899999999999999" customHeight="1" x14ac:dyDescent="0.2">
      <c r="A82" s="36"/>
      <c r="B82" s="39"/>
      <c r="C82" s="296" t="s">
        <v>139</v>
      </c>
      <c r="D82" s="296" t="s">
        <v>382</v>
      </c>
      <c r="E82" s="18" t="s">
        <v>1</v>
      </c>
      <c r="F82" s="297">
        <v>67.98</v>
      </c>
      <c r="G82" s="36"/>
      <c r="H82" s="39"/>
    </row>
    <row r="83" spans="1:8" s="2" customFormat="1" ht="16.899999999999999" customHeight="1" x14ac:dyDescent="0.2">
      <c r="A83" s="36"/>
      <c r="B83" s="39"/>
      <c r="C83" s="292" t="s">
        <v>142</v>
      </c>
      <c r="D83" s="293" t="s">
        <v>143</v>
      </c>
      <c r="E83" s="294" t="s">
        <v>109</v>
      </c>
      <c r="F83" s="295">
        <v>4263.4960000000001</v>
      </c>
      <c r="G83" s="36"/>
      <c r="H83" s="39"/>
    </row>
    <row r="84" spans="1:8" s="2" customFormat="1" ht="16.899999999999999" customHeight="1" x14ac:dyDescent="0.2">
      <c r="A84" s="36"/>
      <c r="B84" s="39"/>
      <c r="C84" s="296" t="s">
        <v>142</v>
      </c>
      <c r="D84" s="296" t="s">
        <v>423</v>
      </c>
      <c r="E84" s="18" t="s">
        <v>1</v>
      </c>
      <c r="F84" s="297">
        <v>4263.4960000000001</v>
      </c>
      <c r="G84" s="36"/>
      <c r="H84" s="39"/>
    </row>
    <row r="85" spans="1:8" s="2" customFormat="1" ht="16.899999999999999" customHeight="1" x14ac:dyDescent="0.2">
      <c r="A85" s="36"/>
      <c r="B85" s="39"/>
      <c r="C85" s="292" t="s">
        <v>145</v>
      </c>
      <c r="D85" s="293" t="s">
        <v>146</v>
      </c>
      <c r="E85" s="294" t="s">
        <v>109</v>
      </c>
      <c r="F85" s="295">
        <v>1058.4690000000001</v>
      </c>
      <c r="G85" s="36"/>
      <c r="H85" s="39"/>
    </row>
    <row r="86" spans="1:8" s="2" customFormat="1" ht="16.899999999999999" customHeight="1" x14ac:dyDescent="0.2">
      <c r="A86" s="36"/>
      <c r="B86" s="39"/>
      <c r="C86" s="296" t="s">
        <v>1</v>
      </c>
      <c r="D86" s="296" t="s">
        <v>237</v>
      </c>
      <c r="E86" s="18" t="s">
        <v>1</v>
      </c>
      <c r="F86" s="297">
        <v>0</v>
      </c>
      <c r="G86" s="36"/>
      <c r="H86" s="39"/>
    </row>
    <row r="87" spans="1:8" s="2" customFormat="1" ht="16.899999999999999" customHeight="1" x14ac:dyDescent="0.2">
      <c r="A87" s="36"/>
      <c r="B87" s="39"/>
      <c r="C87" s="296" t="s">
        <v>1</v>
      </c>
      <c r="D87" s="296" t="s">
        <v>946</v>
      </c>
      <c r="E87" s="18" t="s">
        <v>1</v>
      </c>
      <c r="F87" s="297">
        <v>1115.2929999999999</v>
      </c>
      <c r="G87" s="36"/>
      <c r="H87" s="39"/>
    </row>
    <row r="88" spans="1:8" s="2" customFormat="1" ht="16.899999999999999" customHeight="1" x14ac:dyDescent="0.2">
      <c r="A88" s="36"/>
      <c r="B88" s="39"/>
      <c r="C88" s="296" t="s">
        <v>1</v>
      </c>
      <c r="D88" s="296" t="s">
        <v>239</v>
      </c>
      <c r="E88" s="18" t="s">
        <v>1</v>
      </c>
      <c r="F88" s="297">
        <v>-56.823999999999998</v>
      </c>
      <c r="G88" s="36"/>
      <c r="H88" s="39"/>
    </row>
    <row r="89" spans="1:8" s="2" customFormat="1" ht="16.899999999999999" customHeight="1" x14ac:dyDescent="0.2">
      <c r="A89" s="36"/>
      <c r="B89" s="39"/>
      <c r="C89" s="296" t="s">
        <v>145</v>
      </c>
      <c r="D89" s="296" t="s">
        <v>236</v>
      </c>
      <c r="E89" s="18" t="s">
        <v>1</v>
      </c>
      <c r="F89" s="297">
        <v>1058.4690000000001</v>
      </c>
      <c r="G89" s="36"/>
      <c r="H89" s="39"/>
    </row>
    <row r="90" spans="1:8" s="2" customFormat="1" ht="26.45" customHeight="1" x14ac:dyDescent="0.2">
      <c r="A90" s="36"/>
      <c r="B90" s="39"/>
      <c r="C90" s="291" t="s">
        <v>947</v>
      </c>
      <c r="D90" s="291" t="s">
        <v>87</v>
      </c>
      <c r="E90" s="36"/>
      <c r="F90" s="36"/>
      <c r="G90" s="36"/>
      <c r="H90" s="39"/>
    </row>
    <row r="91" spans="1:8" s="2" customFormat="1" ht="16.899999999999999" customHeight="1" x14ac:dyDescent="0.2">
      <c r="A91" s="36"/>
      <c r="B91" s="39"/>
      <c r="C91" s="292" t="s">
        <v>104</v>
      </c>
      <c r="D91" s="293" t="s">
        <v>104</v>
      </c>
      <c r="E91" s="294" t="s">
        <v>105</v>
      </c>
      <c r="F91" s="295">
        <v>474.89400000000001</v>
      </c>
      <c r="G91" s="36"/>
      <c r="H91" s="39"/>
    </row>
    <row r="92" spans="1:8" s="2" customFormat="1" ht="16.899999999999999" customHeight="1" x14ac:dyDescent="0.2">
      <c r="A92" s="36"/>
      <c r="B92" s="39"/>
      <c r="C92" s="296" t="s">
        <v>1</v>
      </c>
      <c r="D92" s="296" t="s">
        <v>552</v>
      </c>
      <c r="E92" s="18" t="s">
        <v>1</v>
      </c>
      <c r="F92" s="297">
        <v>75.959999999999994</v>
      </c>
      <c r="G92" s="36"/>
      <c r="H92" s="39"/>
    </row>
    <row r="93" spans="1:8" s="2" customFormat="1" ht="16.899999999999999" customHeight="1" x14ac:dyDescent="0.2">
      <c r="A93" s="36"/>
      <c r="B93" s="39"/>
      <c r="C93" s="296" t="s">
        <v>1</v>
      </c>
      <c r="D93" s="296" t="s">
        <v>553</v>
      </c>
      <c r="E93" s="18" t="s">
        <v>1</v>
      </c>
      <c r="F93" s="297">
        <v>68.13</v>
      </c>
      <c r="G93" s="36"/>
      <c r="H93" s="39"/>
    </row>
    <row r="94" spans="1:8" s="2" customFormat="1" ht="16.899999999999999" customHeight="1" x14ac:dyDescent="0.2">
      <c r="A94" s="36"/>
      <c r="B94" s="39"/>
      <c r="C94" s="296" t="s">
        <v>1</v>
      </c>
      <c r="D94" s="296" t="s">
        <v>554</v>
      </c>
      <c r="E94" s="18" t="s">
        <v>1</v>
      </c>
      <c r="F94" s="297">
        <v>71.56</v>
      </c>
      <c r="G94" s="36"/>
      <c r="H94" s="39"/>
    </row>
    <row r="95" spans="1:8" s="2" customFormat="1" ht="16.899999999999999" customHeight="1" x14ac:dyDescent="0.2">
      <c r="A95" s="36"/>
      <c r="B95" s="39"/>
      <c r="C95" s="296" t="s">
        <v>1</v>
      </c>
      <c r="D95" s="296" t="s">
        <v>555</v>
      </c>
      <c r="E95" s="18" t="s">
        <v>1</v>
      </c>
      <c r="F95" s="297">
        <v>67.959999999999994</v>
      </c>
      <c r="G95" s="36"/>
      <c r="H95" s="39"/>
    </row>
    <row r="96" spans="1:8" s="2" customFormat="1" ht="16.899999999999999" customHeight="1" x14ac:dyDescent="0.2">
      <c r="A96" s="36"/>
      <c r="B96" s="39"/>
      <c r="C96" s="296" t="s">
        <v>1</v>
      </c>
      <c r="D96" s="296" t="s">
        <v>556</v>
      </c>
      <c r="E96" s="18" t="s">
        <v>1</v>
      </c>
      <c r="F96" s="297">
        <v>15.54</v>
      </c>
      <c r="G96" s="36"/>
      <c r="H96" s="39"/>
    </row>
    <row r="97" spans="1:8" s="2" customFormat="1" ht="16.899999999999999" customHeight="1" x14ac:dyDescent="0.2">
      <c r="A97" s="36"/>
      <c r="B97" s="39"/>
      <c r="C97" s="296" t="s">
        <v>1</v>
      </c>
      <c r="D97" s="296" t="s">
        <v>557</v>
      </c>
      <c r="E97" s="18" t="s">
        <v>1</v>
      </c>
      <c r="F97" s="297">
        <v>56.16</v>
      </c>
      <c r="G97" s="36"/>
      <c r="H97" s="39"/>
    </row>
    <row r="98" spans="1:8" s="2" customFormat="1" ht="16.899999999999999" customHeight="1" x14ac:dyDescent="0.2">
      <c r="A98" s="36"/>
      <c r="B98" s="39"/>
      <c r="C98" s="296" t="s">
        <v>1</v>
      </c>
      <c r="D98" s="296" t="s">
        <v>558</v>
      </c>
      <c r="E98" s="18" t="s">
        <v>1</v>
      </c>
      <c r="F98" s="297">
        <v>62.76</v>
      </c>
      <c r="G98" s="36"/>
      <c r="H98" s="39"/>
    </row>
    <row r="99" spans="1:8" s="2" customFormat="1" ht="16.899999999999999" customHeight="1" x14ac:dyDescent="0.2">
      <c r="A99" s="36"/>
      <c r="B99" s="39"/>
      <c r="C99" s="296" t="s">
        <v>1</v>
      </c>
      <c r="D99" s="296" t="s">
        <v>559</v>
      </c>
      <c r="E99" s="18" t="s">
        <v>1</v>
      </c>
      <c r="F99" s="297">
        <v>20.242000000000001</v>
      </c>
      <c r="G99" s="36"/>
      <c r="H99" s="39"/>
    </row>
    <row r="100" spans="1:8" s="2" customFormat="1" ht="16.899999999999999" customHeight="1" x14ac:dyDescent="0.2">
      <c r="A100" s="36"/>
      <c r="B100" s="39"/>
      <c r="C100" s="296" t="s">
        <v>1</v>
      </c>
      <c r="D100" s="296" t="s">
        <v>560</v>
      </c>
      <c r="E100" s="18" t="s">
        <v>1</v>
      </c>
      <c r="F100" s="297">
        <v>36.582000000000001</v>
      </c>
      <c r="G100" s="36"/>
      <c r="H100" s="39"/>
    </row>
    <row r="101" spans="1:8" s="2" customFormat="1" ht="16.899999999999999" customHeight="1" x14ac:dyDescent="0.2">
      <c r="A101" s="36"/>
      <c r="B101" s="39"/>
      <c r="C101" s="296" t="s">
        <v>104</v>
      </c>
      <c r="D101" s="296" t="s">
        <v>240</v>
      </c>
      <c r="E101" s="18" t="s">
        <v>1</v>
      </c>
      <c r="F101" s="297">
        <v>474.89400000000001</v>
      </c>
      <c r="G101" s="36"/>
      <c r="H101" s="39"/>
    </row>
    <row r="102" spans="1:8" s="2" customFormat="1" ht="16.899999999999999" customHeight="1" x14ac:dyDescent="0.2">
      <c r="A102" s="36"/>
      <c r="B102" s="39"/>
      <c r="C102" s="292" t="s">
        <v>536</v>
      </c>
      <c r="D102" s="293" t="s">
        <v>942</v>
      </c>
      <c r="E102" s="294" t="s">
        <v>109</v>
      </c>
      <c r="F102" s="295">
        <v>1537.779</v>
      </c>
      <c r="G102" s="36"/>
      <c r="H102" s="39"/>
    </row>
    <row r="103" spans="1:8" s="2" customFormat="1" ht="16.899999999999999" customHeight="1" x14ac:dyDescent="0.2">
      <c r="A103" s="36"/>
      <c r="B103" s="39"/>
      <c r="C103" s="296" t="s">
        <v>1</v>
      </c>
      <c r="D103" s="296" t="s">
        <v>535</v>
      </c>
      <c r="E103" s="18" t="s">
        <v>1</v>
      </c>
      <c r="F103" s="297">
        <v>0</v>
      </c>
      <c r="G103" s="36"/>
      <c r="H103" s="39"/>
    </row>
    <row r="104" spans="1:8" s="2" customFormat="1" ht="16.899999999999999" customHeight="1" x14ac:dyDescent="0.2">
      <c r="A104" s="36"/>
      <c r="B104" s="39"/>
      <c r="C104" s="296" t="s">
        <v>536</v>
      </c>
      <c r="D104" s="296" t="s">
        <v>537</v>
      </c>
      <c r="E104" s="18" t="s">
        <v>1</v>
      </c>
      <c r="F104" s="297">
        <v>1537.779</v>
      </c>
      <c r="G104" s="36"/>
      <c r="H104" s="39"/>
    </row>
    <row r="105" spans="1:8" s="2" customFormat="1" ht="16.899999999999999" customHeight="1" x14ac:dyDescent="0.2">
      <c r="A105" s="36"/>
      <c r="B105" s="39"/>
      <c r="C105" s="292" t="s">
        <v>107</v>
      </c>
      <c r="D105" s="293" t="s">
        <v>108</v>
      </c>
      <c r="E105" s="294" t="s">
        <v>109</v>
      </c>
      <c r="F105" s="295">
        <v>418.07</v>
      </c>
      <c r="G105" s="36"/>
      <c r="H105" s="39"/>
    </row>
    <row r="106" spans="1:8" s="2" customFormat="1" ht="16.899999999999999" customHeight="1" x14ac:dyDescent="0.2">
      <c r="A106" s="36"/>
      <c r="B106" s="39"/>
      <c r="C106" s="296" t="s">
        <v>1</v>
      </c>
      <c r="D106" s="296" t="s">
        <v>552</v>
      </c>
      <c r="E106" s="18" t="s">
        <v>1</v>
      </c>
      <c r="F106" s="297">
        <v>75.959999999999994</v>
      </c>
      <c r="G106" s="36"/>
      <c r="H106" s="39"/>
    </row>
    <row r="107" spans="1:8" s="2" customFormat="1" ht="16.899999999999999" customHeight="1" x14ac:dyDescent="0.2">
      <c r="A107" s="36"/>
      <c r="B107" s="39"/>
      <c r="C107" s="296" t="s">
        <v>1</v>
      </c>
      <c r="D107" s="296" t="s">
        <v>553</v>
      </c>
      <c r="E107" s="18" t="s">
        <v>1</v>
      </c>
      <c r="F107" s="297">
        <v>68.13</v>
      </c>
      <c r="G107" s="36"/>
      <c r="H107" s="39"/>
    </row>
    <row r="108" spans="1:8" s="2" customFormat="1" ht="16.899999999999999" customHeight="1" x14ac:dyDescent="0.2">
      <c r="A108" s="36"/>
      <c r="B108" s="39"/>
      <c r="C108" s="296" t="s">
        <v>1</v>
      </c>
      <c r="D108" s="296" t="s">
        <v>554</v>
      </c>
      <c r="E108" s="18" t="s">
        <v>1</v>
      </c>
      <c r="F108" s="297">
        <v>71.56</v>
      </c>
      <c r="G108" s="36"/>
      <c r="H108" s="39"/>
    </row>
    <row r="109" spans="1:8" s="2" customFormat="1" ht="16.899999999999999" customHeight="1" x14ac:dyDescent="0.2">
      <c r="A109" s="36"/>
      <c r="B109" s="39"/>
      <c r="C109" s="296" t="s">
        <v>1</v>
      </c>
      <c r="D109" s="296" t="s">
        <v>555</v>
      </c>
      <c r="E109" s="18" t="s">
        <v>1</v>
      </c>
      <c r="F109" s="297">
        <v>67.959999999999994</v>
      </c>
      <c r="G109" s="36"/>
      <c r="H109" s="39"/>
    </row>
    <row r="110" spans="1:8" s="2" customFormat="1" ht="16.899999999999999" customHeight="1" x14ac:dyDescent="0.2">
      <c r="A110" s="36"/>
      <c r="B110" s="39"/>
      <c r="C110" s="296" t="s">
        <v>1</v>
      </c>
      <c r="D110" s="296" t="s">
        <v>556</v>
      </c>
      <c r="E110" s="18" t="s">
        <v>1</v>
      </c>
      <c r="F110" s="297">
        <v>15.54</v>
      </c>
      <c r="G110" s="36"/>
      <c r="H110" s="39"/>
    </row>
    <row r="111" spans="1:8" s="2" customFormat="1" ht="16.899999999999999" customHeight="1" x14ac:dyDescent="0.2">
      <c r="A111" s="36"/>
      <c r="B111" s="39"/>
      <c r="C111" s="296" t="s">
        <v>1</v>
      </c>
      <c r="D111" s="296" t="s">
        <v>557</v>
      </c>
      <c r="E111" s="18" t="s">
        <v>1</v>
      </c>
      <c r="F111" s="297">
        <v>56.16</v>
      </c>
      <c r="G111" s="36"/>
      <c r="H111" s="39"/>
    </row>
    <row r="112" spans="1:8" s="2" customFormat="1" ht="16.899999999999999" customHeight="1" x14ac:dyDescent="0.2">
      <c r="A112" s="36"/>
      <c r="B112" s="39"/>
      <c r="C112" s="296" t="s">
        <v>1</v>
      </c>
      <c r="D112" s="296" t="s">
        <v>558</v>
      </c>
      <c r="E112" s="18" t="s">
        <v>1</v>
      </c>
      <c r="F112" s="297">
        <v>62.76</v>
      </c>
      <c r="G112" s="36"/>
      <c r="H112" s="39"/>
    </row>
    <row r="113" spans="1:8" s="2" customFormat="1" ht="16.899999999999999" customHeight="1" x14ac:dyDescent="0.2">
      <c r="A113" s="36"/>
      <c r="B113" s="39"/>
      <c r="C113" s="296" t="s">
        <v>107</v>
      </c>
      <c r="D113" s="296" t="s">
        <v>236</v>
      </c>
      <c r="E113" s="18" t="s">
        <v>1</v>
      </c>
      <c r="F113" s="297">
        <v>418.07</v>
      </c>
      <c r="G113" s="36"/>
      <c r="H113" s="39"/>
    </row>
    <row r="114" spans="1:8" s="2" customFormat="1" ht="16.899999999999999" customHeight="1" x14ac:dyDescent="0.2">
      <c r="A114" s="36"/>
      <c r="B114" s="39"/>
      <c r="C114" s="298" t="s">
        <v>948</v>
      </c>
      <c r="D114" s="36"/>
      <c r="E114" s="36"/>
      <c r="F114" s="36"/>
      <c r="G114" s="36"/>
      <c r="H114" s="39"/>
    </row>
    <row r="115" spans="1:8" s="2" customFormat="1" ht="16.899999999999999" customHeight="1" x14ac:dyDescent="0.2">
      <c r="A115" s="36"/>
      <c r="B115" s="39"/>
      <c r="C115" s="296" t="s">
        <v>549</v>
      </c>
      <c r="D115" s="296" t="s">
        <v>550</v>
      </c>
      <c r="E115" s="18" t="s">
        <v>105</v>
      </c>
      <c r="F115" s="297">
        <v>474.89400000000001</v>
      </c>
      <c r="G115" s="36"/>
      <c r="H115" s="39"/>
    </row>
    <row r="116" spans="1:8" s="2" customFormat="1" ht="16.899999999999999" customHeight="1" x14ac:dyDescent="0.2">
      <c r="A116" s="36"/>
      <c r="B116" s="39"/>
      <c r="C116" s="296" t="s">
        <v>219</v>
      </c>
      <c r="D116" s="296" t="s">
        <v>220</v>
      </c>
      <c r="E116" s="18" t="s">
        <v>109</v>
      </c>
      <c r="F116" s="297">
        <v>17704.935000000001</v>
      </c>
      <c r="G116" s="36"/>
      <c r="H116" s="39"/>
    </row>
    <row r="117" spans="1:8" s="2" customFormat="1" ht="16.899999999999999" customHeight="1" x14ac:dyDescent="0.2">
      <c r="A117" s="36"/>
      <c r="B117" s="39"/>
      <c r="C117" s="296" t="s">
        <v>251</v>
      </c>
      <c r="D117" s="296" t="s">
        <v>252</v>
      </c>
      <c r="E117" s="18" t="s">
        <v>109</v>
      </c>
      <c r="F117" s="297">
        <v>782.56</v>
      </c>
      <c r="G117" s="36"/>
      <c r="H117" s="39"/>
    </row>
    <row r="118" spans="1:8" s="2" customFormat="1" ht="22.5" x14ac:dyDescent="0.2">
      <c r="A118" s="36"/>
      <c r="B118" s="39"/>
      <c r="C118" s="296" t="s">
        <v>359</v>
      </c>
      <c r="D118" s="296" t="s">
        <v>360</v>
      </c>
      <c r="E118" s="18" t="s">
        <v>105</v>
      </c>
      <c r="F118" s="297">
        <v>1498.3530000000001</v>
      </c>
      <c r="G118" s="36"/>
      <c r="H118" s="39"/>
    </row>
    <row r="119" spans="1:8" s="2" customFormat="1" ht="22.5" x14ac:dyDescent="0.2">
      <c r="A119" s="36"/>
      <c r="B119" s="39"/>
      <c r="C119" s="296" t="s">
        <v>364</v>
      </c>
      <c r="D119" s="296" t="s">
        <v>365</v>
      </c>
      <c r="E119" s="18" t="s">
        <v>105</v>
      </c>
      <c r="F119" s="297">
        <v>1498.3530000000001</v>
      </c>
      <c r="G119" s="36"/>
      <c r="H119" s="39"/>
    </row>
    <row r="120" spans="1:8" s="2" customFormat="1" ht="22.5" x14ac:dyDescent="0.2">
      <c r="A120" s="36"/>
      <c r="B120" s="39"/>
      <c r="C120" s="296" t="s">
        <v>368</v>
      </c>
      <c r="D120" s="296" t="s">
        <v>369</v>
      </c>
      <c r="E120" s="18" t="s">
        <v>105</v>
      </c>
      <c r="F120" s="297">
        <v>957.57299999999998</v>
      </c>
      <c r="G120" s="36"/>
      <c r="H120" s="39"/>
    </row>
    <row r="121" spans="1:8" s="2" customFormat="1" ht="16.899999999999999" customHeight="1" x14ac:dyDescent="0.2">
      <c r="A121" s="36"/>
      <c r="B121" s="39"/>
      <c r="C121" s="296" t="s">
        <v>449</v>
      </c>
      <c r="D121" s="296" t="s">
        <v>450</v>
      </c>
      <c r="E121" s="18" t="s">
        <v>105</v>
      </c>
      <c r="F121" s="297">
        <v>2672.7069999999999</v>
      </c>
      <c r="G121" s="36"/>
      <c r="H121" s="39"/>
    </row>
    <row r="122" spans="1:8" s="2" customFormat="1" ht="22.5" x14ac:dyDescent="0.2">
      <c r="A122" s="36"/>
      <c r="B122" s="39"/>
      <c r="C122" s="296" t="s">
        <v>484</v>
      </c>
      <c r="D122" s="296" t="s">
        <v>485</v>
      </c>
      <c r="E122" s="18" t="s">
        <v>105</v>
      </c>
      <c r="F122" s="297">
        <v>531.71799999999996</v>
      </c>
      <c r="G122" s="36"/>
      <c r="H122" s="39"/>
    </row>
    <row r="123" spans="1:8" s="2" customFormat="1" ht="16.899999999999999" customHeight="1" x14ac:dyDescent="0.2">
      <c r="A123" s="36"/>
      <c r="B123" s="39"/>
      <c r="C123" s="296" t="s">
        <v>515</v>
      </c>
      <c r="D123" s="296" t="s">
        <v>516</v>
      </c>
      <c r="E123" s="18" t="s">
        <v>202</v>
      </c>
      <c r="F123" s="297">
        <v>2068.913</v>
      </c>
      <c r="G123" s="36"/>
      <c r="H123" s="39"/>
    </row>
    <row r="124" spans="1:8" s="2" customFormat="1" ht="22.5" x14ac:dyDescent="0.2">
      <c r="A124" s="36"/>
      <c r="B124" s="39"/>
      <c r="C124" s="296" t="s">
        <v>532</v>
      </c>
      <c r="D124" s="296" t="s">
        <v>533</v>
      </c>
      <c r="E124" s="18" t="s">
        <v>109</v>
      </c>
      <c r="F124" s="297">
        <v>1537.779</v>
      </c>
      <c r="G124" s="36"/>
      <c r="H124" s="39"/>
    </row>
    <row r="125" spans="1:8" s="2" customFormat="1" ht="22.5" x14ac:dyDescent="0.2">
      <c r="A125" s="36"/>
      <c r="B125" s="39"/>
      <c r="C125" s="296" t="s">
        <v>562</v>
      </c>
      <c r="D125" s="296" t="s">
        <v>563</v>
      </c>
      <c r="E125" s="18" t="s">
        <v>105</v>
      </c>
      <c r="F125" s="297">
        <v>1025.5530000000001</v>
      </c>
      <c r="G125" s="36"/>
      <c r="H125" s="39"/>
    </row>
    <row r="126" spans="1:8" s="2" customFormat="1" ht="16.899999999999999" customHeight="1" x14ac:dyDescent="0.2">
      <c r="A126" s="36"/>
      <c r="B126" s="39"/>
      <c r="C126" s="296" t="s">
        <v>489</v>
      </c>
      <c r="D126" s="296" t="s">
        <v>490</v>
      </c>
      <c r="E126" s="18" t="s">
        <v>123</v>
      </c>
      <c r="F126" s="297">
        <v>33.243000000000002</v>
      </c>
      <c r="G126" s="36"/>
      <c r="H126" s="39"/>
    </row>
    <row r="127" spans="1:8" s="2" customFormat="1" ht="16.899999999999999" customHeight="1" x14ac:dyDescent="0.2">
      <c r="A127" s="36"/>
      <c r="B127" s="39"/>
      <c r="C127" s="292" t="s">
        <v>112</v>
      </c>
      <c r="D127" s="293" t="s">
        <v>113</v>
      </c>
      <c r="E127" s="294" t="s">
        <v>109</v>
      </c>
      <c r="F127" s="295">
        <v>307.666</v>
      </c>
      <c r="G127" s="36"/>
      <c r="H127" s="39"/>
    </row>
    <row r="128" spans="1:8" s="2" customFormat="1" ht="16.899999999999999" customHeight="1" x14ac:dyDescent="0.2">
      <c r="A128" s="36"/>
      <c r="B128" s="39"/>
      <c r="C128" s="296" t="s">
        <v>1</v>
      </c>
      <c r="D128" s="296" t="s">
        <v>256</v>
      </c>
      <c r="E128" s="18" t="s">
        <v>1</v>
      </c>
      <c r="F128" s="297">
        <v>0</v>
      </c>
      <c r="G128" s="36"/>
      <c r="H128" s="39"/>
    </row>
    <row r="129" spans="1:8" s="2" customFormat="1" ht="16.899999999999999" customHeight="1" x14ac:dyDescent="0.2">
      <c r="A129" s="36"/>
      <c r="B129" s="39"/>
      <c r="C129" s="296" t="s">
        <v>112</v>
      </c>
      <c r="D129" s="296" t="s">
        <v>257</v>
      </c>
      <c r="E129" s="18" t="s">
        <v>1</v>
      </c>
      <c r="F129" s="297">
        <v>307.666</v>
      </c>
      <c r="G129" s="36"/>
      <c r="H129" s="39"/>
    </row>
    <row r="130" spans="1:8" s="2" customFormat="1" ht="16.899999999999999" customHeight="1" x14ac:dyDescent="0.2">
      <c r="A130" s="36"/>
      <c r="B130" s="39"/>
      <c r="C130" s="298" t="s">
        <v>948</v>
      </c>
      <c r="D130" s="36"/>
      <c r="E130" s="36"/>
      <c r="F130" s="36"/>
      <c r="G130" s="36"/>
      <c r="H130" s="39"/>
    </row>
    <row r="131" spans="1:8" s="2" customFormat="1" ht="16.899999999999999" customHeight="1" x14ac:dyDescent="0.2">
      <c r="A131" s="36"/>
      <c r="B131" s="39"/>
      <c r="C131" s="296" t="s">
        <v>251</v>
      </c>
      <c r="D131" s="296" t="s">
        <v>252</v>
      </c>
      <c r="E131" s="18" t="s">
        <v>109</v>
      </c>
      <c r="F131" s="297">
        <v>782.56</v>
      </c>
      <c r="G131" s="36"/>
      <c r="H131" s="39"/>
    </row>
    <row r="132" spans="1:8" s="2" customFormat="1" ht="22.5" x14ac:dyDescent="0.2">
      <c r="A132" s="36"/>
      <c r="B132" s="39"/>
      <c r="C132" s="296" t="s">
        <v>384</v>
      </c>
      <c r="D132" s="296" t="s">
        <v>385</v>
      </c>
      <c r="E132" s="18" t="s">
        <v>109</v>
      </c>
      <c r="F132" s="297">
        <v>6516.9769999999999</v>
      </c>
      <c r="G132" s="36"/>
      <c r="H132" s="39"/>
    </row>
    <row r="133" spans="1:8" s="2" customFormat="1" ht="16.899999999999999" customHeight="1" x14ac:dyDescent="0.2">
      <c r="A133" s="36"/>
      <c r="B133" s="39"/>
      <c r="C133" s="296" t="s">
        <v>475</v>
      </c>
      <c r="D133" s="296" t="s">
        <v>476</v>
      </c>
      <c r="E133" s="18" t="s">
        <v>109</v>
      </c>
      <c r="F133" s="297">
        <v>307.666</v>
      </c>
      <c r="G133" s="36"/>
      <c r="H133" s="39"/>
    </row>
    <row r="134" spans="1:8" s="2" customFormat="1" ht="16.899999999999999" customHeight="1" x14ac:dyDescent="0.2">
      <c r="A134" s="36"/>
      <c r="B134" s="39"/>
      <c r="C134" s="296" t="s">
        <v>479</v>
      </c>
      <c r="D134" s="296" t="s">
        <v>480</v>
      </c>
      <c r="E134" s="18" t="s">
        <v>109</v>
      </c>
      <c r="F134" s="297">
        <v>323.04899999999998</v>
      </c>
      <c r="G134" s="36"/>
      <c r="H134" s="39"/>
    </row>
    <row r="135" spans="1:8" s="2" customFormat="1" ht="16.899999999999999" customHeight="1" x14ac:dyDescent="0.2">
      <c r="A135" s="36"/>
      <c r="B135" s="39"/>
      <c r="C135" s="292" t="s">
        <v>115</v>
      </c>
      <c r="D135" s="293" t="s">
        <v>116</v>
      </c>
      <c r="E135" s="294" t="s">
        <v>109</v>
      </c>
      <c r="F135" s="295">
        <v>56.823999999999998</v>
      </c>
      <c r="G135" s="36"/>
      <c r="H135" s="39"/>
    </row>
    <row r="136" spans="1:8" s="2" customFormat="1" ht="16.899999999999999" customHeight="1" x14ac:dyDescent="0.2">
      <c r="A136" s="36"/>
      <c r="B136" s="39"/>
      <c r="C136" s="296" t="s">
        <v>1</v>
      </c>
      <c r="D136" s="296" t="s">
        <v>559</v>
      </c>
      <c r="E136" s="18" t="s">
        <v>1</v>
      </c>
      <c r="F136" s="297">
        <v>20.242000000000001</v>
      </c>
      <c r="G136" s="36"/>
      <c r="H136" s="39"/>
    </row>
    <row r="137" spans="1:8" s="2" customFormat="1" ht="16.899999999999999" customHeight="1" x14ac:dyDescent="0.2">
      <c r="A137" s="36"/>
      <c r="B137" s="39"/>
      <c r="C137" s="296" t="s">
        <v>1</v>
      </c>
      <c r="D137" s="296" t="s">
        <v>560</v>
      </c>
      <c r="E137" s="18" t="s">
        <v>1</v>
      </c>
      <c r="F137" s="297">
        <v>36.582000000000001</v>
      </c>
      <c r="G137" s="36"/>
      <c r="H137" s="39"/>
    </row>
    <row r="138" spans="1:8" s="2" customFormat="1" ht="16.899999999999999" customHeight="1" x14ac:dyDescent="0.2">
      <c r="A138" s="36"/>
      <c r="B138" s="39"/>
      <c r="C138" s="296" t="s">
        <v>115</v>
      </c>
      <c r="D138" s="296" t="s">
        <v>236</v>
      </c>
      <c r="E138" s="18" t="s">
        <v>1</v>
      </c>
      <c r="F138" s="297">
        <v>56.823999999999998</v>
      </c>
      <c r="G138" s="36"/>
      <c r="H138" s="39"/>
    </row>
    <row r="139" spans="1:8" s="2" customFormat="1" ht="16.899999999999999" customHeight="1" x14ac:dyDescent="0.2">
      <c r="A139" s="36"/>
      <c r="B139" s="39"/>
      <c r="C139" s="298" t="s">
        <v>948</v>
      </c>
      <c r="D139" s="36"/>
      <c r="E139" s="36"/>
      <c r="F139" s="36"/>
      <c r="G139" s="36"/>
      <c r="H139" s="39"/>
    </row>
    <row r="140" spans="1:8" s="2" customFormat="1" ht="16.899999999999999" customHeight="1" x14ac:dyDescent="0.2">
      <c r="A140" s="36"/>
      <c r="B140" s="39"/>
      <c r="C140" s="296" t="s">
        <v>549</v>
      </c>
      <c r="D140" s="296" t="s">
        <v>550</v>
      </c>
      <c r="E140" s="18" t="s">
        <v>105</v>
      </c>
      <c r="F140" s="297">
        <v>474.89400000000001</v>
      </c>
      <c r="G140" s="36"/>
      <c r="H140" s="39"/>
    </row>
    <row r="141" spans="1:8" s="2" customFormat="1" ht="16.899999999999999" customHeight="1" x14ac:dyDescent="0.2">
      <c r="A141" s="36"/>
      <c r="B141" s="39"/>
      <c r="C141" s="296" t="s">
        <v>219</v>
      </c>
      <c r="D141" s="296" t="s">
        <v>220</v>
      </c>
      <c r="E141" s="18" t="s">
        <v>109</v>
      </c>
      <c r="F141" s="297">
        <v>17704.935000000001</v>
      </c>
      <c r="G141" s="36"/>
      <c r="H141" s="39"/>
    </row>
    <row r="142" spans="1:8" s="2" customFormat="1" ht="16.899999999999999" customHeight="1" x14ac:dyDescent="0.2">
      <c r="A142" s="36"/>
      <c r="B142" s="39"/>
      <c r="C142" s="296" t="s">
        <v>251</v>
      </c>
      <c r="D142" s="296" t="s">
        <v>252</v>
      </c>
      <c r="E142" s="18" t="s">
        <v>109</v>
      </c>
      <c r="F142" s="297">
        <v>782.56</v>
      </c>
      <c r="G142" s="36"/>
      <c r="H142" s="39"/>
    </row>
    <row r="143" spans="1:8" s="2" customFormat="1" ht="22.5" x14ac:dyDescent="0.2">
      <c r="A143" s="36"/>
      <c r="B143" s="39"/>
      <c r="C143" s="296" t="s">
        <v>359</v>
      </c>
      <c r="D143" s="296" t="s">
        <v>360</v>
      </c>
      <c r="E143" s="18" t="s">
        <v>105</v>
      </c>
      <c r="F143" s="297">
        <v>1498.3530000000001</v>
      </c>
      <c r="G143" s="36"/>
      <c r="H143" s="39"/>
    </row>
    <row r="144" spans="1:8" s="2" customFormat="1" ht="22.5" x14ac:dyDescent="0.2">
      <c r="A144" s="36"/>
      <c r="B144" s="39"/>
      <c r="C144" s="296" t="s">
        <v>364</v>
      </c>
      <c r="D144" s="296" t="s">
        <v>365</v>
      </c>
      <c r="E144" s="18" t="s">
        <v>105</v>
      </c>
      <c r="F144" s="297">
        <v>1498.3530000000001</v>
      </c>
      <c r="G144" s="36"/>
      <c r="H144" s="39"/>
    </row>
    <row r="145" spans="1:8" s="2" customFormat="1" ht="22.5" x14ac:dyDescent="0.2">
      <c r="A145" s="36"/>
      <c r="B145" s="39"/>
      <c r="C145" s="296" t="s">
        <v>368</v>
      </c>
      <c r="D145" s="296" t="s">
        <v>369</v>
      </c>
      <c r="E145" s="18" t="s">
        <v>105</v>
      </c>
      <c r="F145" s="297">
        <v>957.57299999999998</v>
      </c>
      <c r="G145" s="36"/>
      <c r="H145" s="39"/>
    </row>
    <row r="146" spans="1:8" s="2" customFormat="1" ht="16.899999999999999" customHeight="1" x14ac:dyDescent="0.2">
      <c r="A146" s="36"/>
      <c r="B146" s="39"/>
      <c r="C146" s="296" t="s">
        <v>449</v>
      </c>
      <c r="D146" s="296" t="s">
        <v>450</v>
      </c>
      <c r="E146" s="18" t="s">
        <v>105</v>
      </c>
      <c r="F146" s="297">
        <v>2672.7069999999999</v>
      </c>
      <c r="G146" s="36"/>
      <c r="H146" s="39"/>
    </row>
    <row r="147" spans="1:8" s="2" customFormat="1" ht="22.5" x14ac:dyDescent="0.2">
      <c r="A147" s="36"/>
      <c r="B147" s="39"/>
      <c r="C147" s="296" t="s">
        <v>484</v>
      </c>
      <c r="D147" s="296" t="s">
        <v>485</v>
      </c>
      <c r="E147" s="18" t="s">
        <v>105</v>
      </c>
      <c r="F147" s="297">
        <v>531.71799999999996</v>
      </c>
      <c r="G147" s="36"/>
      <c r="H147" s="39"/>
    </row>
    <row r="148" spans="1:8" s="2" customFormat="1" ht="16.899999999999999" customHeight="1" x14ac:dyDescent="0.2">
      <c r="A148" s="36"/>
      <c r="B148" s="39"/>
      <c r="C148" s="296" t="s">
        <v>515</v>
      </c>
      <c r="D148" s="296" t="s">
        <v>516</v>
      </c>
      <c r="E148" s="18" t="s">
        <v>202</v>
      </c>
      <c r="F148" s="297">
        <v>2068.913</v>
      </c>
      <c r="G148" s="36"/>
      <c r="H148" s="39"/>
    </row>
    <row r="149" spans="1:8" s="2" customFormat="1" ht="22.5" x14ac:dyDescent="0.2">
      <c r="A149" s="36"/>
      <c r="B149" s="39"/>
      <c r="C149" s="296" t="s">
        <v>562</v>
      </c>
      <c r="D149" s="296" t="s">
        <v>563</v>
      </c>
      <c r="E149" s="18" t="s">
        <v>105</v>
      </c>
      <c r="F149" s="297">
        <v>1025.5530000000001</v>
      </c>
      <c r="G149" s="36"/>
      <c r="H149" s="39"/>
    </row>
    <row r="150" spans="1:8" s="2" customFormat="1" ht="16.899999999999999" customHeight="1" x14ac:dyDescent="0.2">
      <c r="A150" s="36"/>
      <c r="B150" s="39"/>
      <c r="C150" s="296" t="s">
        <v>489</v>
      </c>
      <c r="D150" s="296" t="s">
        <v>490</v>
      </c>
      <c r="E150" s="18" t="s">
        <v>123</v>
      </c>
      <c r="F150" s="297">
        <v>33.243000000000002</v>
      </c>
      <c r="G150" s="36"/>
      <c r="H150" s="39"/>
    </row>
    <row r="151" spans="1:8" s="2" customFormat="1" ht="16.899999999999999" customHeight="1" x14ac:dyDescent="0.2">
      <c r="A151" s="36"/>
      <c r="B151" s="39"/>
      <c r="C151" s="292" t="s">
        <v>118</v>
      </c>
      <c r="D151" s="293" t="s">
        <v>119</v>
      </c>
      <c r="E151" s="294" t="s">
        <v>109</v>
      </c>
      <c r="F151" s="295">
        <v>6455.7370000000001</v>
      </c>
      <c r="G151" s="36"/>
      <c r="H151" s="39"/>
    </row>
    <row r="152" spans="1:8" s="2" customFormat="1" ht="16.899999999999999" customHeight="1" x14ac:dyDescent="0.2">
      <c r="A152" s="36"/>
      <c r="B152" s="39"/>
      <c r="C152" s="298" t="s">
        <v>948</v>
      </c>
      <c r="D152" s="36"/>
      <c r="E152" s="36"/>
      <c r="F152" s="36"/>
      <c r="G152" s="36"/>
      <c r="H152" s="39"/>
    </row>
    <row r="153" spans="1:8" s="2" customFormat="1" ht="16.899999999999999" customHeight="1" x14ac:dyDescent="0.2">
      <c r="A153" s="36"/>
      <c r="B153" s="39"/>
      <c r="C153" s="296" t="s">
        <v>389</v>
      </c>
      <c r="D153" s="296" t="s">
        <v>390</v>
      </c>
      <c r="E153" s="18" t="s">
        <v>109</v>
      </c>
      <c r="F153" s="297">
        <v>7101.3109999999997</v>
      </c>
      <c r="G153" s="36"/>
      <c r="H153" s="39"/>
    </row>
    <row r="154" spans="1:8" s="2" customFormat="1" ht="16.899999999999999" customHeight="1" x14ac:dyDescent="0.2">
      <c r="A154" s="36"/>
      <c r="B154" s="39"/>
      <c r="C154" s="292" t="s">
        <v>122</v>
      </c>
      <c r="D154" s="293" t="s">
        <v>122</v>
      </c>
      <c r="E154" s="294" t="s">
        <v>123</v>
      </c>
      <c r="F154" s="295">
        <v>127.476</v>
      </c>
      <c r="G154" s="36"/>
      <c r="H154" s="39"/>
    </row>
    <row r="155" spans="1:8" s="2" customFormat="1" ht="16.899999999999999" customHeight="1" x14ac:dyDescent="0.2">
      <c r="A155" s="36"/>
      <c r="B155" s="39"/>
      <c r="C155" s="296" t="s">
        <v>122</v>
      </c>
      <c r="D155" s="296" t="s">
        <v>442</v>
      </c>
      <c r="E155" s="18" t="s">
        <v>1</v>
      </c>
      <c r="F155" s="297">
        <v>127.476</v>
      </c>
      <c r="G155" s="36"/>
      <c r="H155" s="39"/>
    </row>
    <row r="156" spans="1:8" s="2" customFormat="1" ht="16.899999999999999" customHeight="1" x14ac:dyDescent="0.2">
      <c r="A156" s="36"/>
      <c r="B156" s="39"/>
      <c r="C156" s="298" t="s">
        <v>948</v>
      </c>
      <c r="D156" s="36"/>
      <c r="E156" s="36"/>
      <c r="F156" s="36"/>
      <c r="G156" s="36"/>
      <c r="H156" s="39"/>
    </row>
    <row r="157" spans="1:8" s="2" customFormat="1" ht="16.899999999999999" customHeight="1" x14ac:dyDescent="0.2">
      <c r="A157" s="36"/>
      <c r="B157" s="39"/>
      <c r="C157" s="296" t="s">
        <v>439</v>
      </c>
      <c r="D157" s="296" t="s">
        <v>440</v>
      </c>
      <c r="E157" s="18" t="s">
        <v>123</v>
      </c>
      <c r="F157" s="297">
        <v>127.476</v>
      </c>
      <c r="G157" s="36"/>
      <c r="H157" s="39"/>
    </row>
    <row r="158" spans="1:8" s="2" customFormat="1" ht="16.899999999999999" customHeight="1" x14ac:dyDescent="0.2">
      <c r="A158" s="36"/>
      <c r="B158" s="39"/>
      <c r="C158" s="296" t="s">
        <v>444</v>
      </c>
      <c r="D158" s="296" t="s">
        <v>445</v>
      </c>
      <c r="E158" s="18" t="s">
        <v>288</v>
      </c>
      <c r="F158" s="297">
        <v>203.96199999999999</v>
      </c>
      <c r="G158" s="36"/>
      <c r="H158" s="39"/>
    </row>
    <row r="159" spans="1:8" s="2" customFormat="1" ht="16.899999999999999" customHeight="1" x14ac:dyDescent="0.2">
      <c r="A159" s="36"/>
      <c r="B159" s="39"/>
      <c r="C159" s="292" t="s">
        <v>126</v>
      </c>
      <c r="D159" s="293" t="s">
        <v>127</v>
      </c>
      <c r="E159" s="294" t="s">
        <v>105</v>
      </c>
      <c r="F159" s="295">
        <v>2672.7069999999999</v>
      </c>
      <c r="G159" s="36"/>
      <c r="H159" s="39"/>
    </row>
    <row r="160" spans="1:8" s="2" customFormat="1" ht="16.899999999999999" customHeight="1" x14ac:dyDescent="0.2">
      <c r="A160" s="36"/>
      <c r="B160" s="39"/>
      <c r="C160" s="296" t="s">
        <v>1</v>
      </c>
      <c r="D160" s="296" t="s">
        <v>452</v>
      </c>
      <c r="E160" s="18" t="s">
        <v>1</v>
      </c>
      <c r="F160" s="297">
        <v>1025.5530000000001</v>
      </c>
      <c r="G160" s="36"/>
      <c r="H160" s="39"/>
    </row>
    <row r="161" spans="1:8" s="2" customFormat="1" ht="16.899999999999999" customHeight="1" x14ac:dyDescent="0.2">
      <c r="A161" s="36"/>
      <c r="B161" s="39"/>
      <c r="C161" s="296" t="s">
        <v>1</v>
      </c>
      <c r="D161" s="296" t="s">
        <v>453</v>
      </c>
      <c r="E161" s="18" t="s">
        <v>1</v>
      </c>
      <c r="F161" s="297">
        <v>129.74</v>
      </c>
      <c r="G161" s="36"/>
      <c r="H161" s="39"/>
    </row>
    <row r="162" spans="1:8" s="2" customFormat="1" ht="16.899999999999999" customHeight="1" x14ac:dyDescent="0.2">
      <c r="A162" s="36"/>
      <c r="B162" s="39"/>
      <c r="C162" s="296" t="s">
        <v>1</v>
      </c>
      <c r="D162" s="296" t="s">
        <v>454</v>
      </c>
      <c r="E162" s="18" t="s">
        <v>1</v>
      </c>
      <c r="F162" s="297">
        <v>274.44</v>
      </c>
      <c r="G162" s="36"/>
      <c r="H162" s="39"/>
    </row>
    <row r="163" spans="1:8" s="2" customFormat="1" ht="16.899999999999999" customHeight="1" x14ac:dyDescent="0.2">
      <c r="A163" s="36"/>
      <c r="B163" s="39"/>
      <c r="C163" s="296" t="s">
        <v>1</v>
      </c>
      <c r="D163" s="296" t="s">
        <v>455</v>
      </c>
      <c r="E163" s="18" t="s">
        <v>1</v>
      </c>
      <c r="F163" s="297">
        <v>159.76</v>
      </c>
      <c r="G163" s="36"/>
      <c r="H163" s="39"/>
    </row>
    <row r="164" spans="1:8" s="2" customFormat="1" ht="16.899999999999999" customHeight="1" x14ac:dyDescent="0.2">
      <c r="A164" s="36"/>
      <c r="B164" s="39"/>
      <c r="C164" s="296" t="s">
        <v>1</v>
      </c>
      <c r="D164" s="296" t="s">
        <v>456</v>
      </c>
      <c r="E164" s="18" t="s">
        <v>1</v>
      </c>
      <c r="F164" s="297">
        <v>370.44</v>
      </c>
      <c r="G164" s="36"/>
      <c r="H164" s="39"/>
    </row>
    <row r="165" spans="1:8" s="2" customFormat="1" ht="16.899999999999999" customHeight="1" x14ac:dyDescent="0.2">
      <c r="A165" s="36"/>
      <c r="B165" s="39"/>
      <c r="C165" s="296" t="s">
        <v>1</v>
      </c>
      <c r="D165" s="296" t="s">
        <v>457</v>
      </c>
      <c r="E165" s="18" t="s">
        <v>1</v>
      </c>
      <c r="F165" s="297">
        <v>98.16</v>
      </c>
      <c r="G165" s="36"/>
      <c r="H165" s="39"/>
    </row>
    <row r="166" spans="1:8" s="2" customFormat="1" ht="16.899999999999999" customHeight="1" x14ac:dyDescent="0.2">
      <c r="A166" s="36"/>
      <c r="B166" s="39"/>
      <c r="C166" s="296" t="s">
        <v>1</v>
      </c>
      <c r="D166" s="296" t="s">
        <v>458</v>
      </c>
      <c r="E166" s="18" t="s">
        <v>1</v>
      </c>
      <c r="F166" s="297">
        <v>428.36799999999999</v>
      </c>
      <c r="G166" s="36"/>
      <c r="H166" s="39"/>
    </row>
    <row r="167" spans="1:8" s="2" customFormat="1" ht="16.899999999999999" customHeight="1" x14ac:dyDescent="0.2">
      <c r="A167" s="36"/>
      <c r="B167" s="39"/>
      <c r="C167" s="296" t="s">
        <v>1</v>
      </c>
      <c r="D167" s="296" t="s">
        <v>459</v>
      </c>
      <c r="E167" s="18" t="s">
        <v>1</v>
      </c>
      <c r="F167" s="297">
        <v>186.24600000000001</v>
      </c>
      <c r="G167" s="36"/>
      <c r="H167" s="39"/>
    </row>
    <row r="168" spans="1:8" s="2" customFormat="1" ht="16.899999999999999" customHeight="1" x14ac:dyDescent="0.2">
      <c r="A168" s="36"/>
      <c r="B168" s="39"/>
      <c r="C168" s="296" t="s">
        <v>1</v>
      </c>
      <c r="D168" s="296" t="s">
        <v>1</v>
      </c>
      <c r="E168" s="18" t="s">
        <v>1</v>
      </c>
      <c r="F168" s="297">
        <v>0</v>
      </c>
      <c r="G168" s="36"/>
      <c r="H168" s="39"/>
    </row>
    <row r="169" spans="1:8" s="2" customFormat="1" ht="16.899999999999999" customHeight="1" x14ac:dyDescent="0.2">
      <c r="A169" s="36"/>
      <c r="B169" s="39"/>
      <c r="C169" s="296" t="s">
        <v>126</v>
      </c>
      <c r="D169" s="296" t="s">
        <v>240</v>
      </c>
      <c r="E169" s="18" t="s">
        <v>1</v>
      </c>
      <c r="F169" s="297">
        <v>2672.7069999999999</v>
      </c>
      <c r="G169" s="36"/>
      <c r="H169" s="39"/>
    </row>
    <row r="170" spans="1:8" s="2" customFormat="1" ht="16.899999999999999" customHeight="1" x14ac:dyDescent="0.2">
      <c r="A170" s="36"/>
      <c r="B170" s="39"/>
      <c r="C170" s="298" t="s">
        <v>948</v>
      </c>
      <c r="D170" s="36"/>
      <c r="E170" s="36"/>
      <c r="F170" s="36"/>
      <c r="G170" s="36"/>
      <c r="H170" s="39"/>
    </row>
    <row r="171" spans="1:8" s="2" customFormat="1" ht="16.899999999999999" customHeight="1" x14ac:dyDescent="0.2">
      <c r="A171" s="36"/>
      <c r="B171" s="39"/>
      <c r="C171" s="296" t="s">
        <v>449</v>
      </c>
      <c r="D171" s="296" t="s">
        <v>450</v>
      </c>
      <c r="E171" s="18" t="s">
        <v>105</v>
      </c>
      <c r="F171" s="297">
        <v>2672.7069999999999</v>
      </c>
      <c r="G171" s="36"/>
      <c r="H171" s="39"/>
    </row>
    <row r="172" spans="1:8" s="2" customFormat="1" ht="16.899999999999999" customHeight="1" x14ac:dyDescent="0.2">
      <c r="A172" s="36"/>
      <c r="B172" s="39"/>
      <c r="C172" s="296" t="s">
        <v>461</v>
      </c>
      <c r="D172" s="296" t="s">
        <v>462</v>
      </c>
      <c r="E172" s="18" t="s">
        <v>105</v>
      </c>
      <c r="F172" s="297">
        <v>2672.7069999999999</v>
      </c>
      <c r="G172" s="36"/>
      <c r="H172" s="39"/>
    </row>
    <row r="173" spans="1:8" s="2" customFormat="1" ht="16.899999999999999" customHeight="1" x14ac:dyDescent="0.2">
      <c r="A173" s="36"/>
      <c r="B173" s="39"/>
      <c r="C173" s="292" t="s">
        <v>130</v>
      </c>
      <c r="D173" s="293" t="s">
        <v>131</v>
      </c>
      <c r="E173" s="294" t="s">
        <v>109</v>
      </c>
      <c r="F173" s="295">
        <v>1236.08</v>
      </c>
      <c r="G173" s="36"/>
      <c r="H173" s="39"/>
    </row>
    <row r="174" spans="1:8" s="2" customFormat="1" ht="16.899999999999999" customHeight="1" x14ac:dyDescent="0.2">
      <c r="A174" s="36"/>
      <c r="B174" s="39"/>
      <c r="C174" s="296" t="s">
        <v>1</v>
      </c>
      <c r="D174" s="296" t="s">
        <v>632</v>
      </c>
      <c r="E174" s="18" t="s">
        <v>1</v>
      </c>
      <c r="F174" s="297">
        <v>0</v>
      </c>
      <c r="G174" s="36"/>
      <c r="H174" s="39"/>
    </row>
    <row r="175" spans="1:8" s="2" customFormat="1" ht="16.899999999999999" customHeight="1" x14ac:dyDescent="0.2">
      <c r="A175" s="36"/>
      <c r="B175" s="39"/>
      <c r="C175" s="296" t="s">
        <v>1</v>
      </c>
      <c r="D175" s="296" t="s">
        <v>633</v>
      </c>
      <c r="E175" s="18" t="s">
        <v>1</v>
      </c>
      <c r="F175" s="297">
        <v>1232</v>
      </c>
      <c r="G175" s="36"/>
      <c r="H175" s="39"/>
    </row>
    <row r="176" spans="1:8" s="2" customFormat="1" ht="16.899999999999999" customHeight="1" x14ac:dyDescent="0.2">
      <c r="A176" s="36"/>
      <c r="B176" s="39"/>
      <c r="C176" s="296" t="s">
        <v>1</v>
      </c>
      <c r="D176" s="296" t="s">
        <v>634</v>
      </c>
      <c r="E176" s="18" t="s">
        <v>1</v>
      </c>
      <c r="F176" s="297">
        <v>4.08</v>
      </c>
      <c r="G176" s="36"/>
      <c r="H176" s="39"/>
    </row>
    <row r="177" spans="1:8" s="2" customFormat="1" ht="16.899999999999999" customHeight="1" x14ac:dyDescent="0.2">
      <c r="A177" s="36"/>
      <c r="B177" s="39"/>
      <c r="C177" s="296" t="s">
        <v>130</v>
      </c>
      <c r="D177" s="296" t="s">
        <v>240</v>
      </c>
      <c r="E177" s="18" t="s">
        <v>1</v>
      </c>
      <c r="F177" s="297">
        <v>1236.08</v>
      </c>
      <c r="G177" s="36"/>
      <c r="H177" s="39"/>
    </row>
    <row r="178" spans="1:8" s="2" customFormat="1" ht="16.899999999999999" customHeight="1" x14ac:dyDescent="0.2">
      <c r="A178" s="36"/>
      <c r="B178" s="39"/>
      <c r="C178" s="298" t="s">
        <v>948</v>
      </c>
      <c r="D178" s="36"/>
      <c r="E178" s="36"/>
      <c r="F178" s="36"/>
      <c r="G178" s="36"/>
      <c r="H178" s="39"/>
    </row>
    <row r="179" spans="1:8" s="2" customFormat="1" ht="16.899999999999999" customHeight="1" x14ac:dyDescent="0.2">
      <c r="A179" s="36"/>
      <c r="B179" s="39"/>
      <c r="C179" s="296" t="s">
        <v>629</v>
      </c>
      <c r="D179" s="296" t="s">
        <v>630</v>
      </c>
      <c r="E179" s="18" t="s">
        <v>109</v>
      </c>
      <c r="F179" s="297">
        <v>1236.08</v>
      </c>
      <c r="G179" s="36"/>
      <c r="H179" s="39"/>
    </row>
    <row r="180" spans="1:8" s="2" customFormat="1" ht="16.899999999999999" customHeight="1" x14ac:dyDescent="0.2">
      <c r="A180" s="36"/>
      <c r="B180" s="39"/>
      <c r="C180" s="296" t="s">
        <v>636</v>
      </c>
      <c r="D180" s="296" t="s">
        <v>637</v>
      </c>
      <c r="E180" s="18" t="s">
        <v>109</v>
      </c>
      <c r="F180" s="297">
        <v>1236.08</v>
      </c>
      <c r="G180" s="36"/>
      <c r="H180" s="39"/>
    </row>
    <row r="181" spans="1:8" s="2" customFormat="1" ht="16.899999999999999" customHeight="1" x14ac:dyDescent="0.2">
      <c r="A181" s="36"/>
      <c r="B181" s="39"/>
      <c r="C181" s="296" t="s">
        <v>640</v>
      </c>
      <c r="D181" s="296" t="s">
        <v>641</v>
      </c>
      <c r="E181" s="18" t="s">
        <v>109</v>
      </c>
      <c r="F181" s="297">
        <v>2472.16</v>
      </c>
      <c r="G181" s="36"/>
      <c r="H181" s="39"/>
    </row>
    <row r="182" spans="1:8" s="2" customFormat="1" ht="16.899999999999999" customHeight="1" x14ac:dyDescent="0.2">
      <c r="A182" s="36"/>
      <c r="B182" s="39"/>
      <c r="C182" s="292" t="s">
        <v>133</v>
      </c>
      <c r="D182" s="293" t="s">
        <v>134</v>
      </c>
      <c r="E182" s="294" t="s">
        <v>109</v>
      </c>
      <c r="F182" s="295">
        <v>4781.9359999999997</v>
      </c>
      <c r="G182" s="36"/>
      <c r="H182" s="39"/>
    </row>
    <row r="183" spans="1:8" s="2" customFormat="1" ht="16.899999999999999" customHeight="1" x14ac:dyDescent="0.2">
      <c r="A183" s="36"/>
      <c r="B183" s="39"/>
      <c r="C183" s="296" t="s">
        <v>1</v>
      </c>
      <c r="D183" s="296" t="s">
        <v>222</v>
      </c>
      <c r="E183" s="18" t="s">
        <v>1</v>
      </c>
      <c r="F183" s="297">
        <v>0</v>
      </c>
      <c r="G183" s="36"/>
      <c r="H183" s="39"/>
    </row>
    <row r="184" spans="1:8" s="2" customFormat="1" ht="16.899999999999999" customHeight="1" x14ac:dyDescent="0.2">
      <c r="A184" s="36"/>
      <c r="B184" s="39"/>
      <c r="C184" s="296" t="s">
        <v>1</v>
      </c>
      <c r="D184" s="296" t="s">
        <v>223</v>
      </c>
      <c r="E184" s="18" t="s">
        <v>1</v>
      </c>
      <c r="F184" s="297">
        <v>0</v>
      </c>
      <c r="G184" s="36"/>
      <c r="H184" s="39"/>
    </row>
    <row r="185" spans="1:8" s="2" customFormat="1" ht="16.899999999999999" customHeight="1" x14ac:dyDescent="0.2">
      <c r="A185" s="36"/>
      <c r="B185" s="39"/>
      <c r="C185" s="296" t="s">
        <v>1</v>
      </c>
      <c r="D185" s="296" t="s">
        <v>224</v>
      </c>
      <c r="E185" s="18" t="s">
        <v>1</v>
      </c>
      <c r="F185" s="297">
        <v>823.245</v>
      </c>
      <c r="G185" s="36"/>
      <c r="H185" s="39"/>
    </row>
    <row r="186" spans="1:8" s="2" customFormat="1" ht="16.899999999999999" customHeight="1" x14ac:dyDescent="0.2">
      <c r="A186" s="36"/>
      <c r="B186" s="39"/>
      <c r="C186" s="296" t="s">
        <v>1</v>
      </c>
      <c r="D186" s="296" t="s">
        <v>225</v>
      </c>
      <c r="E186" s="18" t="s">
        <v>1</v>
      </c>
      <c r="F186" s="297">
        <v>0</v>
      </c>
      <c r="G186" s="36"/>
      <c r="H186" s="39"/>
    </row>
    <row r="187" spans="1:8" s="2" customFormat="1" ht="16.899999999999999" customHeight="1" x14ac:dyDescent="0.2">
      <c r="A187" s="36"/>
      <c r="B187" s="39"/>
      <c r="C187" s="296" t="s">
        <v>1</v>
      </c>
      <c r="D187" s="296" t="s">
        <v>226</v>
      </c>
      <c r="E187" s="18" t="s">
        <v>1</v>
      </c>
      <c r="F187" s="297">
        <v>930.21799999999996</v>
      </c>
      <c r="G187" s="36"/>
      <c r="H187" s="39"/>
    </row>
    <row r="188" spans="1:8" s="2" customFormat="1" ht="16.899999999999999" customHeight="1" x14ac:dyDescent="0.2">
      <c r="A188" s="36"/>
      <c r="B188" s="39"/>
      <c r="C188" s="296" t="s">
        <v>1</v>
      </c>
      <c r="D188" s="296" t="s">
        <v>227</v>
      </c>
      <c r="E188" s="18" t="s">
        <v>1</v>
      </c>
      <c r="F188" s="297">
        <v>0</v>
      </c>
      <c r="G188" s="36"/>
      <c r="H188" s="39"/>
    </row>
    <row r="189" spans="1:8" s="2" customFormat="1" ht="16.899999999999999" customHeight="1" x14ac:dyDescent="0.2">
      <c r="A189" s="36"/>
      <c r="B189" s="39"/>
      <c r="C189" s="296" t="s">
        <v>1</v>
      </c>
      <c r="D189" s="296" t="s">
        <v>228</v>
      </c>
      <c r="E189" s="18" t="s">
        <v>1</v>
      </c>
      <c r="F189" s="297">
        <v>779.58500000000004</v>
      </c>
      <c r="G189" s="36"/>
      <c r="H189" s="39"/>
    </row>
    <row r="190" spans="1:8" s="2" customFormat="1" ht="16.899999999999999" customHeight="1" x14ac:dyDescent="0.2">
      <c r="A190" s="36"/>
      <c r="B190" s="39"/>
      <c r="C190" s="296" t="s">
        <v>1</v>
      </c>
      <c r="D190" s="296" t="s">
        <v>229</v>
      </c>
      <c r="E190" s="18" t="s">
        <v>1</v>
      </c>
      <c r="F190" s="297">
        <v>0</v>
      </c>
      <c r="G190" s="36"/>
      <c r="H190" s="39"/>
    </row>
    <row r="191" spans="1:8" s="2" customFormat="1" ht="16.899999999999999" customHeight="1" x14ac:dyDescent="0.2">
      <c r="A191" s="36"/>
      <c r="B191" s="39"/>
      <c r="C191" s="296" t="s">
        <v>1</v>
      </c>
      <c r="D191" s="296" t="s">
        <v>230</v>
      </c>
      <c r="E191" s="18" t="s">
        <v>1</v>
      </c>
      <c r="F191" s="297">
        <v>978.41800000000001</v>
      </c>
      <c r="G191" s="36"/>
      <c r="H191" s="39"/>
    </row>
    <row r="192" spans="1:8" s="2" customFormat="1" ht="16.899999999999999" customHeight="1" x14ac:dyDescent="0.2">
      <c r="A192" s="36"/>
      <c r="B192" s="39"/>
      <c r="C192" s="296" t="s">
        <v>1</v>
      </c>
      <c r="D192" s="296" t="s">
        <v>231</v>
      </c>
      <c r="E192" s="18" t="s">
        <v>1</v>
      </c>
      <c r="F192" s="297">
        <v>0</v>
      </c>
      <c r="G192" s="36"/>
      <c r="H192" s="39"/>
    </row>
    <row r="193" spans="1:8" s="2" customFormat="1" ht="16.899999999999999" customHeight="1" x14ac:dyDescent="0.2">
      <c r="A193" s="36"/>
      <c r="B193" s="39"/>
      <c r="C193" s="296" t="s">
        <v>1</v>
      </c>
      <c r="D193" s="296" t="s">
        <v>232</v>
      </c>
      <c r="E193" s="18" t="s">
        <v>1</v>
      </c>
      <c r="F193" s="297">
        <v>703.846</v>
      </c>
      <c r="G193" s="36"/>
      <c r="H193" s="39"/>
    </row>
    <row r="194" spans="1:8" s="2" customFormat="1" ht="16.899999999999999" customHeight="1" x14ac:dyDescent="0.2">
      <c r="A194" s="36"/>
      <c r="B194" s="39"/>
      <c r="C194" s="296" t="s">
        <v>1</v>
      </c>
      <c r="D194" s="296" t="s">
        <v>233</v>
      </c>
      <c r="E194" s="18" t="s">
        <v>1</v>
      </c>
      <c r="F194" s="297">
        <v>0</v>
      </c>
      <c r="G194" s="36"/>
      <c r="H194" s="39"/>
    </row>
    <row r="195" spans="1:8" s="2" customFormat="1" ht="16.899999999999999" customHeight="1" x14ac:dyDescent="0.2">
      <c r="A195" s="36"/>
      <c r="B195" s="39"/>
      <c r="C195" s="296" t="s">
        <v>1</v>
      </c>
      <c r="D195" s="296" t="s">
        <v>234</v>
      </c>
      <c r="E195" s="18" t="s">
        <v>1</v>
      </c>
      <c r="F195" s="297">
        <v>984.69399999999996</v>
      </c>
      <c r="G195" s="36"/>
      <c r="H195" s="39"/>
    </row>
    <row r="196" spans="1:8" s="2" customFormat="1" ht="16.899999999999999" customHeight="1" x14ac:dyDescent="0.2">
      <c r="A196" s="36"/>
      <c r="B196" s="39"/>
      <c r="C196" s="296" t="s">
        <v>1</v>
      </c>
      <c r="D196" s="296" t="s">
        <v>235</v>
      </c>
      <c r="E196" s="18" t="s">
        <v>1</v>
      </c>
      <c r="F196" s="297">
        <v>-418.07</v>
      </c>
      <c r="G196" s="36"/>
      <c r="H196" s="39"/>
    </row>
    <row r="197" spans="1:8" s="2" customFormat="1" ht="16.899999999999999" customHeight="1" x14ac:dyDescent="0.2">
      <c r="A197" s="36"/>
      <c r="B197" s="39"/>
      <c r="C197" s="296" t="s">
        <v>133</v>
      </c>
      <c r="D197" s="296" t="s">
        <v>236</v>
      </c>
      <c r="E197" s="18" t="s">
        <v>1</v>
      </c>
      <c r="F197" s="297">
        <v>4781.9359999999997</v>
      </c>
      <c r="G197" s="36"/>
      <c r="H197" s="39"/>
    </row>
    <row r="198" spans="1:8" s="2" customFormat="1" ht="16.899999999999999" customHeight="1" x14ac:dyDescent="0.2">
      <c r="A198" s="36"/>
      <c r="B198" s="39"/>
      <c r="C198" s="298" t="s">
        <v>948</v>
      </c>
      <c r="D198" s="36"/>
      <c r="E198" s="36"/>
      <c r="F198" s="36"/>
      <c r="G198" s="36"/>
      <c r="H198" s="39"/>
    </row>
    <row r="199" spans="1:8" s="2" customFormat="1" ht="16.899999999999999" customHeight="1" x14ac:dyDescent="0.2">
      <c r="A199" s="36"/>
      <c r="B199" s="39"/>
      <c r="C199" s="296" t="s">
        <v>219</v>
      </c>
      <c r="D199" s="296" t="s">
        <v>220</v>
      </c>
      <c r="E199" s="18" t="s">
        <v>109</v>
      </c>
      <c r="F199" s="297">
        <v>5901.6450000000004</v>
      </c>
      <c r="G199" s="36"/>
      <c r="H199" s="39"/>
    </row>
    <row r="200" spans="1:8" s="2" customFormat="1" ht="16.899999999999999" customHeight="1" x14ac:dyDescent="0.2">
      <c r="A200" s="36"/>
      <c r="B200" s="39"/>
      <c r="C200" s="296" t="s">
        <v>321</v>
      </c>
      <c r="D200" s="296" t="s">
        <v>322</v>
      </c>
      <c r="E200" s="18" t="s">
        <v>109</v>
      </c>
      <c r="F200" s="297">
        <v>590.16499999999996</v>
      </c>
      <c r="G200" s="36"/>
      <c r="H200" s="39"/>
    </row>
    <row r="201" spans="1:8" s="2" customFormat="1" ht="16.899999999999999" customHeight="1" x14ac:dyDescent="0.2">
      <c r="A201" s="36"/>
      <c r="B201" s="39"/>
      <c r="C201" s="296" t="s">
        <v>333</v>
      </c>
      <c r="D201" s="296" t="s">
        <v>334</v>
      </c>
      <c r="E201" s="18" t="s">
        <v>109</v>
      </c>
      <c r="F201" s="297">
        <v>590.16499999999996</v>
      </c>
      <c r="G201" s="36"/>
      <c r="H201" s="39"/>
    </row>
    <row r="202" spans="1:8" s="2" customFormat="1" ht="22.5" x14ac:dyDescent="0.2">
      <c r="A202" s="36"/>
      <c r="B202" s="39"/>
      <c r="C202" s="296" t="s">
        <v>384</v>
      </c>
      <c r="D202" s="296" t="s">
        <v>385</v>
      </c>
      <c r="E202" s="18" t="s">
        <v>109</v>
      </c>
      <c r="F202" s="297">
        <v>6516.9769999999999</v>
      </c>
      <c r="G202" s="36"/>
      <c r="H202" s="39"/>
    </row>
    <row r="203" spans="1:8" s="2" customFormat="1" ht="22.5" x14ac:dyDescent="0.2">
      <c r="A203" s="36"/>
      <c r="B203" s="39"/>
      <c r="C203" s="296" t="s">
        <v>394</v>
      </c>
      <c r="D203" s="296" t="s">
        <v>395</v>
      </c>
      <c r="E203" s="18" t="s">
        <v>109</v>
      </c>
      <c r="F203" s="297">
        <v>5901.6450000000004</v>
      </c>
      <c r="G203" s="36"/>
      <c r="H203" s="39"/>
    </row>
    <row r="204" spans="1:8" s="2" customFormat="1" ht="16.899999999999999" customHeight="1" x14ac:dyDescent="0.2">
      <c r="A204" s="36"/>
      <c r="B204" s="39"/>
      <c r="C204" s="296" t="s">
        <v>420</v>
      </c>
      <c r="D204" s="296" t="s">
        <v>421</v>
      </c>
      <c r="E204" s="18" t="s">
        <v>109</v>
      </c>
      <c r="F204" s="297">
        <v>4308.201</v>
      </c>
      <c r="G204" s="36"/>
      <c r="H204" s="39"/>
    </row>
    <row r="205" spans="1:8" s="2" customFormat="1" ht="16.899999999999999" customHeight="1" x14ac:dyDescent="0.2">
      <c r="A205" s="36"/>
      <c r="B205" s="39"/>
      <c r="C205" s="296" t="s">
        <v>430</v>
      </c>
      <c r="D205" s="296" t="s">
        <v>431</v>
      </c>
      <c r="E205" s="18" t="s">
        <v>109</v>
      </c>
      <c r="F205" s="297">
        <v>4308.201</v>
      </c>
      <c r="G205" s="36"/>
      <c r="H205" s="39"/>
    </row>
    <row r="206" spans="1:8" s="2" customFormat="1" ht="16.899999999999999" customHeight="1" x14ac:dyDescent="0.2">
      <c r="A206" s="36"/>
      <c r="B206" s="39"/>
      <c r="C206" s="296" t="s">
        <v>439</v>
      </c>
      <c r="D206" s="296" t="s">
        <v>440</v>
      </c>
      <c r="E206" s="18" t="s">
        <v>123</v>
      </c>
      <c r="F206" s="297">
        <v>127.476</v>
      </c>
      <c r="G206" s="36"/>
      <c r="H206" s="39"/>
    </row>
    <row r="207" spans="1:8" s="2" customFormat="1" ht="16.899999999999999" customHeight="1" x14ac:dyDescent="0.2">
      <c r="A207" s="36"/>
      <c r="B207" s="39"/>
      <c r="C207" s="296" t="s">
        <v>595</v>
      </c>
      <c r="D207" s="296" t="s">
        <v>596</v>
      </c>
      <c r="E207" s="18" t="s">
        <v>597</v>
      </c>
      <c r="F207" s="297">
        <v>2950.8229999999999</v>
      </c>
      <c r="G207" s="36"/>
      <c r="H207" s="39"/>
    </row>
    <row r="208" spans="1:8" s="2" customFormat="1" ht="16.899999999999999" customHeight="1" x14ac:dyDescent="0.2">
      <c r="A208" s="36"/>
      <c r="B208" s="39"/>
      <c r="C208" s="296" t="s">
        <v>327</v>
      </c>
      <c r="D208" s="296" t="s">
        <v>328</v>
      </c>
      <c r="E208" s="18" t="s">
        <v>288</v>
      </c>
      <c r="F208" s="297">
        <v>0.59</v>
      </c>
      <c r="G208" s="36"/>
      <c r="H208" s="39"/>
    </row>
    <row r="209" spans="1:8" s="2" customFormat="1" ht="22.5" x14ac:dyDescent="0.2">
      <c r="A209" s="36"/>
      <c r="B209" s="39"/>
      <c r="C209" s="296" t="s">
        <v>338</v>
      </c>
      <c r="D209" s="296" t="s">
        <v>339</v>
      </c>
      <c r="E209" s="18" t="s">
        <v>109</v>
      </c>
      <c r="F209" s="297">
        <v>619.673</v>
      </c>
      <c r="G209" s="36"/>
      <c r="H209" s="39"/>
    </row>
    <row r="210" spans="1:8" s="2" customFormat="1" ht="16.899999999999999" customHeight="1" x14ac:dyDescent="0.2">
      <c r="A210" s="36"/>
      <c r="B210" s="39"/>
      <c r="C210" s="296" t="s">
        <v>244</v>
      </c>
      <c r="D210" s="296" t="s">
        <v>245</v>
      </c>
      <c r="E210" s="18" t="s">
        <v>109</v>
      </c>
      <c r="F210" s="297">
        <v>18590.182000000001</v>
      </c>
      <c r="G210" s="36"/>
      <c r="H210" s="39"/>
    </row>
    <row r="211" spans="1:8" s="2" customFormat="1" ht="16.899999999999999" customHeight="1" x14ac:dyDescent="0.2">
      <c r="A211" s="36"/>
      <c r="B211" s="39"/>
      <c r="C211" s="296" t="s">
        <v>398</v>
      </c>
      <c r="D211" s="296" t="s">
        <v>399</v>
      </c>
      <c r="E211" s="18" t="s">
        <v>109</v>
      </c>
      <c r="F211" s="297">
        <v>6196.7269999999999</v>
      </c>
      <c r="G211" s="36"/>
      <c r="H211" s="39"/>
    </row>
    <row r="212" spans="1:8" s="2" customFormat="1" ht="16.899999999999999" customHeight="1" x14ac:dyDescent="0.2">
      <c r="A212" s="36"/>
      <c r="B212" s="39"/>
      <c r="C212" s="292" t="s">
        <v>136</v>
      </c>
      <c r="D212" s="293" t="s">
        <v>137</v>
      </c>
      <c r="E212" s="294" t="s">
        <v>109</v>
      </c>
      <c r="F212" s="295">
        <v>111.33</v>
      </c>
      <c r="G212" s="36"/>
      <c r="H212" s="39"/>
    </row>
    <row r="213" spans="1:8" s="2" customFormat="1" ht="16.899999999999999" customHeight="1" x14ac:dyDescent="0.2">
      <c r="A213" s="36"/>
      <c r="B213" s="39"/>
      <c r="C213" s="296" t="s">
        <v>1</v>
      </c>
      <c r="D213" s="296" t="s">
        <v>584</v>
      </c>
      <c r="E213" s="18" t="s">
        <v>1</v>
      </c>
      <c r="F213" s="297">
        <v>73.680000000000007</v>
      </c>
      <c r="G213" s="36"/>
      <c r="H213" s="39"/>
    </row>
    <row r="214" spans="1:8" s="2" customFormat="1" ht="16.899999999999999" customHeight="1" x14ac:dyDescent="0.2">
      <c r="A214" s="36"/>
      <c r="B214" s="39"/>
      <c r="C214" s="296" t="s">
        <v>1</v>
      </c>
      <c r="D214" s="296" t="s">
        <v>585</v>
      </c>
      <c r="E214" s="18" t="s">
        <v>1</v>
      </c>
      <c r="F214" s="297">
        <v>37.65</v>
      </c>
      <c r="G214" s="36"/>
      <c r="H214" s="39"/>
    </row>
    <row r="215" spans="1:8" s="2" customFormat="1" ht="16.899999999999999" customHeight="1" x14ac:dyDescent="0.2">
      <c r="A215" s="36"/>
      <c r="B215" s="39"/>
      <c r="C215" s="296" t="s">
        <v>136</v>
      </c>
      <c r="D215" s="296" t="s">
        <v>240</v>
      </c>
      <c r="E215" s="18" t="s">
        <v>1</v>
      </c>
      <c r="F215" s="297">
        <v>111.33</v>
      </c>
      <c r="G215" s="36"/>
      <c r="H215" s="39"/>
    </row>
    <row r="216" spans="1:8" s="2" customFormat="1" ht="16.899999999999999" customHeight="1" x14ac:dyDescent="0.2">
      <c r="A216" s="36"/>
      <c r="B216" s="39"/>
      <c r="C216" s="298" t="s">
        <v>948</v>
      </c>
      <c r="D216" s="36"/>
      <c r="E216" s="36"/>
      <c r="F216" s="36"/>
      <c r="G216" s="36"/>
      <c r="H216" s="39"/>
    </row>
    <row r="217" spans="1:8" s="2" customFormat="1" ht="16.899999999999999" customHeight="1" x14ac:dyDescent="0.2">
      <c r="A217" s="36"/>
      <c r="B217" s="39"/>
      <c r="C217" s="296" t="s">
        <v>581</v>
      </c>
      <c r="D217" s="296" t="s">
        <v>582</v>
      </c>
      <c r="E217" s="18" t="s">
        <v>109</v>
      </c>
      <c r="F217" s="297">
        <v>111.33</v>
      </c>
      <c r="G217" s="36"/>
      <c r="H217" s="39"/>
    </row>
    <row r="218" spans="1:8" s="2" customFormat="1" ht="16.899999999999999" customHeight="1" x14ac:dyDescent="0.2">
      <c r="A218" s="36"/>
      <c r="B218" s="39"/>
      <c r="C218" s="296" t="s">
        <v>591</v>
      </c>
      <c r="D218" s="296" t="s">
        <v>592</v>
      </c>
      <c r="E218" s="18" t="s">
        <v>109</v>
      </c>
      <c r="F218" s="297">
        <v>111.33</v>
      </c>
      <c r="G218" s="36"/>
      <c r="H218" s="39"/>
    </row>
    <row r="219" spans="1:8" s="2" customFormat="1" ht="16.899999999999999" customHeight="1" x14ac:dyDescent="0.2">
      <c r="A219" s="36"/>
      <c r="B219" s="39"/>
      <c r="C219" s="292" t="s">
        <v>139</v>
      </c>
      <c r="D219" s="293" t="s">
        <v>140</v>
      </c>
      <c r="E219" s="294" t="s">
        <v>109</v>
      </c>
      <c r="F219" s="295">
        <v>67.98</v>
      </c>
      <c r="G219" s="36"/>
      <c r="H219" s="39"/>
    </row>
    <row r="220" spans="1:8" s="2" customFormat="1" ht="16.899999999999999" customHeight="1" x14ac:dyDescent="0.2">
      <c r="A220" s="36"/>
      <c r="B220" s="39"/>
      <c r="C220" s="296" t="s">
        <v>139</v>
      </c>
      <c r="D220" s="296" t="s">
        <v>382</v>
      </c>
      <c r="E220" s="18" t="s">
        <v>1</v>
      </c>
      <c r="F220" s="297">
        <v>67.98</v>
      </c>
      <c r="G220" s="36"/>
      <c r="H220" s="39"/>
    </row>
    <row r="221" spans="1:8" s="2" customFormat="1" ht="16.899999999999999" customHeight="1" x14ac:dyDescent="0.2">
      <c r="A221" s="36"/>
      <c r="B221" s="39"/>
      <c r="C221" s="298" t="s">
        <v>948</v>
      </c>
      <c r="D221" s="36"/>
      <c r="E221" s="36"/>
      <c r="F221" s="36"/>
      <c r="G221" s="36"/>
      <c r="H221" s="39"/>
    </row>
    <row r="222" spans="1:8" s="2" customFormat="1" ht="22.5" x14ac:dyDescent="0.2">
      <c r="A222" s="36"/>
      <c r="B222" s="39"/>
      <c r="C222" s="296" t="s">
        <v>379</v>
      </c>
      <c r="D222" s="296" t="s">
        <v>380</v>
      </c>
      <c r="E222" s="18" t="s">
        <v>105</v>
      </c>
      <c r="F222" s="297">
        <v>67.98</v>
      </c>
      <c r="G222" s="36"/>
      <c r="H222" s="39"/>
    </row>
    <row r="223" spans="1:8" s="2" customFormat="1" ht="22.5" x14ac:dyDescent="0.2">
      <c r="A223" s="36"/>
      <c r="B223" s="39"/>
      <c r="C223" s="296" t="s">
        <v>368</v>
      </c>
      <c r="D223" s="296" t="s">
        <v>369</v>
      </c>
      <c r="E223" s="18" t="s">
        <v>105</v>
      </c>
      <c r="F223" s="297">
        <v>957.57299999999998</v>
      </c>
      <c r="G223" s="36"/>
      <c r="H223" s="39"/>
    </row>
    <row r="224" spans="1:8" s="2" customFormat="1" ht="16.899999999999999" customHeight="1" x14ac:dyDescent="0.2">
      <c r="A224" s="36"/>
      <c r="B224" s="39"/>
      <c r="C224" s="292" t="s">
        <v>142</v>
      </c>
      <c r="D224" s="293" t="s">
        <v>143</v>
      </c>
      <c r="E224" s="294" t="s">
        <v>109</v>
      </c>
      <c r="F224" s="295">
        <v>4308.201</v>
      </c>
      <c r="G224" s="36"/>
      <c r="H224" s="39"/>
    </row>
    <row r="225" spans="1:8" s="2" customFormat="1" ht="16.899999999999999" customHeight="1" x14ac:dyDescent="0.2">
      <c r="A225" s="36"/>
      <c r="B225" s="39"/>
      <c r="C225" s="296" t="s">
        <v>142</v>
      </c>
      <c r="D225" s="296" t="s">
        <v>423</v>
      </c>
      <c r="E225" s="18" t="s">
        <v>1</v>
      </c>
      <c r="F225" s="297">
        <v>4308.201</v>
      </c>
      <c r="G225" s="36"/>
      <c r="H225" s="39"/>
    </row>
    <row r="226" spans="1:8" s="2" customFormat="1" ht="16.899999999999999" customHeight="1" x14ac:dyDescent="0.2">
      <c r="A226" s="36"/>
      <c r="B226" s="39"/>
      <c r="C226" s="298" t="s">
        <v>948</v>
      </c>
      <c r="D226" s="36"/>
      <c r="E226" s="36"/>
      <c r="F226" s="36"/>
      <c r="G226" s="36"/>
      <c r="H226" s="39"/>
    </row>
    <row r="227" spans="1:8" s="2" customFormat="1" ht="16.899999999999999" customHeight="1" x14ac:dyDescent="0.2">
      <c r="A227" s="36"/>
      <c r="B227" s="39"/>
      <c r="C227" s="296" t="s">
        <v>420</v>
      </c>
      <c r="D227" s="296" t="s">
        <v>421</v>
      </c>
      <c r="E227" s="18" t="s">
        <v>109</v>
      </c>
      <c r="F227" s="297">
        <v>4308.201</v>
      </c>
      <c r="G227" s="36"/>
      <c r="H227" s="39"/>
    </row>
    <row r="228" spans="1:8" s="2" customFormat="1" ht="16.899999999999999" customHeight="1" x14ac:dyDescent="0.2">
      <c r="A228" s="36"/>
      <c r="B228" s="39"/>
      <c r="C228" s="296" t="s">
        <v>425</v>
      </c>
      <c r="D228" s="296" t="s">
        <v>426</v>
      </c>
      <c r="E228" s="18" t="s">
        <v>123</v>
      </c>
      <c r="F228" s="297">
        <v>258.49200000000002</v>
      </c>
      <c r="G228" s="36"/>
      <c r="H228" s="39"/>
    </row>
    <row r="229" spans="1:8" s="2" customFormat="1" ht="16.899999999999999" customHeight="1" x14ac:dyDescent="0.2">
      <c r="A229" s="36"/>
      <c r="B229" s="39"/>
      <c r="C229" s="296" t="s">
        <v>434</v>
      </c>
      <c r="D229" s="296" t="s">
        <v>435</v>
      </c>
      <c r="E229" s="18" t="s">
        <v>109</v>
      </c>
      <c r="F229" s="297">
        <v>6462.3019999999997</v>
      </c>
      <c r="G229" s="36"/>
      <c r="H229" s="39"/>
    </row>
    <row r="230" spans="1:8" s="2" customFormat="1" ht="16.899999999999999" customHeight="1" x14ac:dyDescent="0.2">
      <c r="A230" s="36"/>
      <c r="B230" s="39"/>
      <c r="C230" s="292" t="s">
        <v>145</v>
      </c>
      <c r="D230" s="293" t="s">
        <v>146</v>
      </c>
      <c r="E230" s="294" t="s">
        <v>109</v>
      </c>
      <c r="F230" s="295">
        <v>1119.7090000000001</v>
      </c>
      <c r="G230" s="36"/>
      <c r="H230" s="39"/>
    </row>
    <row r="231" spans="1:8" s="2" customFormat="1" ht="16.899999999999999" customHeight="1" x14ac:dyDescent="0.2">
      <c r="A231" s="36"/>
      <c r="B231" s="39"/>
      <c r="C231" s="296" t="s">
        <v>1</v>
      </c>
      <c r="D231" s="296" t="s">
        <v>237</v>
      </c>
      <c r="E231" s="18" t="s">
        <v>1</v>
      </c>
      <c r="F231" s="297">
        <v>0</v>
      </c>
      <c r="G231" s="36"/>
      <c r="H231" s="39"/>
    </row>
    <row r="232" spans="1:8" s="2" customFormat="1" ht="16.899999999999999" customHeight="1" x14ac:dyDescent="0.2">
      <c r="A232" s="36"/>
      <c r="B232" s="39"/>
      <c r="C232" s="296" t="s">
        <v>1</v>
      </c>
      <c r="D232" s="296" t="s">
        <v>238</v>
      </c>
      <c r="E232" s="18" t="s">
        <v>1</v>
      </c>
      <c r="F232" s="297">
        <v>1176.5329999999999</v>
      </c>
      <c r="G232" s="36"/>
      <c r="H232" s="39"/>
    </row>
    <row r="233" spans="1:8" s="2" customFormat="1" ht="16.899999999999999" customHeight="1" x14ac:dyDescent="0.2">
      <c r="A233" s="36"/>
      <c r="B233" s="39"/>
      <c r="C233" s="296" t="s">
        <v>1</v>
      </c>
      <c r="D233" s="296" t="s">
        <v>239</v>
      </c>
      <c r="E233" s="18" t="s">
        <v>1</v>
      </c>
      <c r="F233" s="297">
        <v>-56.823999999999998</v>
      </c>
      <c r="G233" s="36"/>
      <c r="H233" s="39"/>
    </row>
    <row r="234" spans="1:8" s="2" customFormat="1" ht="16.899999999999999" customHeight="1" x14ac:dyDescent="0.2">
      <c r="A234" s="36"/>
      <c r="B234" s="39"/>
      <c r="C234" s="296" t="s">
        <v>145</v>
      </c>
      <c r="D234" s="296" t="s">
        <v>236</v>
      </c>
      <c r="E234" s="18" t="s">
        <v>1</v>
      </c>
      <c r="F234" s="297">
        <v>1119.7090000000001</v>
      </c>
      <c r="G234" s="36"/>
      <c r="H234" s="39"/>
    </row>
    <row r="235" spans="1:8" s="2" customFormat="1" ht="16.899999999999999" customHeight="1" x14ac:dyDescent="0.2">
      <c r="A235" s="36"/>
      <c r="B235" s="39"/>
      <c r="C235" s="298" t="s">
        <v>948</v>
      </c>
      <c r="D235" s="36"/>
      <c r="E235" s="36"/>
      <c r="F235" s="36"/>
      <c r="G235" s="36"/>
      <c r="H235" s="39"/>
    </row>
    <row r="236" spans="1:8" s="2" customFormat="1" ht="16.899999999999999" customHeight="1" x14ac:dyDescent="0.2">
      <c r="A236" s="36"/>
      <c r="B236" s="39"/>
      <c r="C236" s="296" t="s">
        <v>219</v>
      </c>
      <c r="D236" s="296" t="s">
        <v>220</v>
      </c>
      <c r="E236" s="18" t="s">
        <v>109</v>
      </c>
      <c r="F236" s="297">
        <v>5901.6450000000004</v>
      </c>
      <c r="G236" s="36"/>
      <c r="H236" s="39"/>
    </row>
    <row r="237" spans="1:8" s="2" customFormat="1" ht="16.899999999999999" customHeight="1" x14ac:dyDescent="0.2">
      <c r="A237" s="36"/>
      <c r="B237" s="39"/>
      <c r="C237" s="296" t="s">
        <v>321</v>
      </c>
      <c r="D237" s="296" t="s">
        <v>322</v>
      </c>
      <c r="E237" s="18" t="s">
        <v>109</v>
      </c>
      <c r="F237" s="297">
        <v>590.16499999999996</v>
      </c>
      <c r="G237" s="36"/>
      <c r="H237" s="39"/>
    </row>
    <row r="238" spans="1:8" s="2" customFormat="1" ht="16.899999999999999" customHeight="1" x14ac:dyDescent="0.2">
      <c r="A238" s="36"/>
      <c r="B238" s="39"/>
      <c r="C238" s="296" t="s">
        <v>333</v>
      </c>
      <c r="D238" s="296" t="s">
        <v>334</v>
      </c>
      <c r="E238" s="18" t="s">
        <v>109</v>
      </c>
      <c r="F238" s="297">
        <v>590.16499999999996</v>
      </c>
      <c r="G238" s="36"/>
      <c r="H238" s="39"/>
    </row>
    <row r="239" spans="1:8" s="2" customFormat="1" ht="22.5" x14ac:dyDescent="0.2">
      <c r="A239" s="36"/>
      <c r="B239" s="39"/>
      <c r="C239" s="296" t="s">
        <v>384</v>
      </c>
      <c r="D239" s="296" t="s">
        <v>385</v>
      </c>
      <c r="E239" s="18" t="s">
        <v>109</v>
      </c>
      <c r="F239" s="297">
        <v>6516.9769999999999</v>
      </c>
      <c r="G239" s="36"/>
      <c r="H239" s="39"/>
    </row>
    <row r="240" spans="1:8" s="2" customFormat="1" ht="22.5" x14ac:dyDescent="0.2">
      <c r="A240" s="36"/>
      <c r="B240" s="39"/>
      <c r="C240" s="296" t="s">
        <v>394</v>
      </c>
      <c r="D240" s="296" t="s">
        <v>395</v>
      </c>
      <c r="E240" s="18" t="s">
        <v>109</v>
      </c>
      <c r="F240" s="297">
        <v>5901.6450000000004</v>
      </c>
      <c r="G240" s="36"/>
      <c r="H240" s="39"/>
    </row>
    <row r="241" spans="1:8" s="2" customFormat="1" ht="16.899999999999999" customHeight="1" x14ac:dyDescent="0.2">
      <c r="A241" s="36"/>
      <c r="B241" s="39"/>
      <c r="C241" s="296" t="s">
        <v>420</v>
      </c>
      <c r="D241" s="296" t="s">
        <v>421</v>
      </c>
      <c r="E241" s="18" t="s">
        <v>109</v>
      </c>
      <c r="F241" s="297">
        <v>4308.201</v>
      </c>
      <c r="G241" s="36"/>
      <c r="H241" s="39"/>
    </row>
    <row r="242" spans="1:8" s="2" customFormat="1" ht="16.899999999999999" customHeight="1" x14ac:dyDescent="0.2">
      <c r="A242" s="36"/>
      <c r="B242" s="39"/>
      <c r="C242" s="296" t="s">
        <v>430</v>
      </c>
      <c r="D242" s="296" t="s">
        <v>431</v>
      </c>
      <c r="E242" s="18" t="s">
        <v>109</v>
      </c>
      <c r="F242" s="297">
        <v>4308.201</v>
      </c>
      <c r="G242" s="36"/>
      <c r="H242" s="39"/>
    </row>
    <row r="243" spans="1:8" s="2" customFormat="1" ht="16.899999999999999" customHeight="1" x14ac:dyDescent="0.2">
      <c r="A243" s="36"/>
      <c r="B243" s="39"/>
      <c r="C243" s="296" t="s">
        <v>439</v>
      </c>
      <c r="D243" s="296" t="s">
        <v>440</v>
      </c>
      <c r="E243" s="18" t="s">
        <v>123</v>
      </c>
      <c r="F243" s="297">
        <v>127.476</v>
      </c>
      <c r="G243" s="36"/>
      <c r="H243" s="39"/>
    </row>
    <row r="244" spans="1:8" s="2" customFormat="1" ht="22.5" x14ac:dyDescent="0.2">
      <c r="A244" s="36"/>
      <c r="B244" s="39"/>
      <c r="C244" s="296" t="s">
        <v>532</v>
      </c>
      <c r="D244" s="296" t="s">
        <v>533</v>
      </c>
      <c r="E244" s="18" t="s">
        <v>109</v>
      </c>
      <c r="F244" s="297">
        <v>1537.779</v>
      </c>
      <c r="G244" s="36"/>
      <c r="H244" s="39"/>
    </row>
    <row r="245" spans="1:8" s="2" customFormat="1" ht="16.899999999999999" customHeight="1" x14ac:dyDescent="0.2">
      <c r="A245" s="36"/>
      <c r="B245" s="39"/>
      <c r="C245" s="296" t="s">
        <v>595</v>
      </c>
      <c r="D245" s="296" t="s">
        <v>596</v>
      </c>
      <c r="E245" s="18" t="s">
        <v>597</v>
      </c>
      <c r="F245" s="297">
        <v>2950.8229999999999</v>
      </c>
      <c r="G245" s="36"/>
      <c r="H245" s="39"/>
    </row>
    <row r="246" spans="1:8" s="2" customFormat="1" ht="16.899999999999999" customHeight="1" x14ac:dyDescent="0.2">
      <c r="A246" s="36"/>
      <c r="B246" s="39"/>
      <c r="C246" s="296" t="s">
        <v>327</v>
      </c>
      <c r="D246" s="296" t="s">
        <v>328</v>
      </c>
      <c r="E246" s="18" t="s">
        <v>288</v>
      </c>
      <c r="F246" s="297">
        <v>0.59</v>
      </c>
      <c r="G246" s="36"/>
      <c r="H246" s="39"/>
    </row>
    <row r="247" spans="1:8" s="2" customFormat="1" ht="22.5" x14ac:dyDescent="0.2">
      <c r="A247" s="36"/>
      <c r="B247" s="39"/>
      <c r="C247" s="296" t="s">
        <v>338</v>
      </c>
      <c r="D247" s="296" t="s">
        <v>339</v>
      </c>
      <c r="E247" s="18" t="s">
        <v>109</v>
      </c>
      <c r="F247" s="297">
        <v>619.673</v>
      </c>
      <c r="G247" s="36"/>
      <c r="H247" s="39"/>
    </row>
    <row r="248" spans="1:8" s="2" customFormat="1" ht="16.899999999999999" customHeight="1" x14ac:dyDescent="0.2">
      <c r="A248" s="36"/>
      <c r="B248" s="39"/>
      <c r="C248" s="296" t="s">
        <v>244</v>
      </c>
      <c r="D248" s="296" t="s">
        <v>245</v>
      </c>
      <c r="E248" s="18" t="s">
        <v>109</v>
      </c>
      <c r="F248" s="297">
        <v>18590.182000000001</v>
      </c>
      <c r="G248" s="36"/>
      <c r="H248" s="39"/>
    </row>
    <row r="249" spans="1:8" s="2" customFormat="1" ht="16.899999999999999" customHeight="1" x14ac:dyDescent="0.2">
      <c r="A249" s="36"/>
      <c r="B249" s="39"/>
      <c r="C249" s="296" t="s">
        <v>398</v>
      </c>
      <c r="D249" s="296" t="s">
        <v>399</v>
      </c>
      <c r="E249" s="18" t="s">
        <v>109</v>
      </c>
      <c r="F249" s="297">
        <v>6196.7269999999999</v>
      </c>
      <c r="G249" s="36"/>
      <c r="H249" s="39"/>
    </row>
    <row r="250" spans="1:8" s="2" customFormat="1" ht="26.45" customHeight="1" x14ac:dyDescent="0.2">
      <c r="A250" s="36"/>
      <c r="B250" s="39"/>
      <c r="C250" s="291" t="s">
        <v>949</v>
      </c>
      <c r="D250" s="291" t="s">
        <v>93</v>
      </c>
      <c r="E250" s="36"/>
      <c r="F250" s="36"/>
      <c r="G250" s="36"/>
      <c r="H250" s="39"/>
    </row>
    <row r="251" spans="1:8" s="2" customFormat="1" ht="16.899999999999999" customHeight="1" x14ac:dyDescent="0.2">
      <c r="A251" s="36"/>
      <c r="B251" s="39"/>
      <c r="C251" s="292" t="s">
        <v>656</v>
      </c>
      <c r="D251" s="293" t="s">
        <v>657</v>
      </c>
      <c r="E251" s="294" t="s">
        <v>109</v>
      </c>
      <c r="F251" s="295">
        <v>21</v>
      </c>
      <c r="G251" s="36"/>
      <c r="H251" s="39"/>
    </row>
    <row r="252" spans="1:8" s="2" customFormat="1" ht="16.899999999999999" customHeight="1" x14ac:dyDescent="0.2">
      <c r="A252" s="36"/>
      <c r="B252" s="39"/>
      <c r="C252" s="296" t="s">
        <v>656</v>
      </c>
      <c r="D252" s="296" t="s">
        <v>844</v>
      </c>
      <c r="E252" s="18" t="s">
        <v>1</v>
      </c>
      <c r="F252" s="297">
        <v>21</v>
      </c>
      <c r="G252" s="36"/>
      <c r="H252" s="39"/>
    </row>
    <row r="253" spans="1:8" s="2" customFormat="1" ht="16.899999999999999" customHeight="1" x14ac:dyDescent="0.2">
      <c r="A253" s="36"/>
      <c r="B253" s="39"/>
      <c r="C253" s="298" t="s">
        <v>948</v>
      </c>
      <c r="D253" s="36"/>
      <c r="E253" s="36"/>
      <c r="F253" s="36"/>
      <c r="G253" s="36"/>
      <c r="H253" s="39"/>
    </row>
    <row r="254" spans="1:8" s="2" customFormat="1" ht="16.899999999999999" customHeight="1" x14ac:dyDescent="0.2">
      <c r="A254" s="36"/>
      <c r="B254" s="39"/>
      <c r="C254" s="296" t="s">
        <v>841</v>
      </c>
      <c r="D254" s="296" t="s">
        <v>842</v>
      </c>
      <c r="E254" s="18" t="s">
        <v>109</v>
      </c>
      <c r="F254" s="297">
        <v>21</v>
      </c>
      <c r="G254" s="36"/>
      <c r="H254" s="39"/>
    </row>
    <row r="255" spans="1:8" s="2" customFormat="1" ht="16.899999999999999" customHeight="1" x14ac:dyDescent="0.2">
      <c r="A255" s="36"/>
      <c r="B255" s="39"/>
      <c r="C255" s="296" t="s">
        <v>845</v>
      </c>
      <c r="D255" s="296" t="s">
        <v>846</v>
      </c>
      <c r="E255" s="18" t="s">
        <v>109</v>
      </c>
      <c r="F255" s="297">
        <v>21</v>
      </c>
      <c r="G255" s="36"/>
      <c r="H255" s="39"/>
    </row>
    <row r="256" spans="1:8" s="2" customFormat="1" ht="16.899999999999999" customHeight="1" x14ac:dyDescent="0.2">
      <c r="A256" s="36"/>
      <c r="B256" s="39"/>
      <c r="C256" s="296" t="s">
        <v>848</v>
      </c>
      <c r="D256" s="296" t="s">
        <v>849</v>
      </c>
      <c r="E256" s="18" t="s">
        <v>109</v>
      </c>
      <c r="F256" s="297">
        <v>21</v>
      </c>
      <c r="G256" s="36"/>
      <c r="H256" s="39"/>
    </row>
    <row r="257" spans="1:8" s="2" customFormat="1" ht="16.899999999999999" customHeight="1" x14ac:dyDescent="0.2">
      <c r="A257" s="36"/>
      <c r="B257" s="39"/>
      <c r="C257" s="296" t="s">
        <v>851</v>
      </c>
      <c r="D257" s="296" t="s">
        <v>852</v>
      </c>
      <c r="E257" s="18" t="s">
        <v>109</v>
      </c>
      <c r="F257" s="297">
        <v>21</v>
      </c>
      <c r="G257" s="36"/>
      <c r="H257" s="39"/>
    </row>
    <row r="258" spans="1:8" s="2" customFormat="1" ht="16.899999999999999" customHeight="1" x14ac:dyDescent="0.2">
      <c r="A258" s="36"/>
      <c r="B258" s="39"/>
      <c r="C258" s="296" t="s">
        <v>854</v>
      </c>
      <c r="D258" s="296" t="s">
        <v>855</v>
      </c>
      <c r="E258" s="18" t="s">
        <v>109</v>
      </c>
      <c r="F258" s="297">
        <v>21</v>
      </c>
      <c r="G258" s="36"/>
      <c r="H258" s="39"/>
    </row>
    <row r="259" spans="1:8" s="2" customFormat="1" ht="22.5" x14ac:dyDescent="0.2">
      <c r="A259" s="36"/>
      <c r="B259" s="39"/>
      <c r="C259" s="296" t="s">
        <v>857</v>
      </c>
      <c r="D259" s="296" t="s">
        <v>858</v>
      </c>
      <c r="E259" s="18" t="s">
        <v>109</v>
      </c>
      <c r="F259" s="297">
        <v>21</v>
      </c>
      <c r="G259" s="36"/>
      <c r="H259" s="39"/>
    </row>
    <row r="260" spans="1:8" s="2" customFormat="1" ht="16.899999999999999" customHeight="1" x14ac:dyDescent="0.2">
      <c r="A260" s="36"/>
      <c r="B260" s="39"/>
      <c r="C260" s="296" t="s">
        <v>860</v>
      </c>
      <c r="D260" s="296" t="s">
        <v>861</v>
      </c>
      <c r="E260" s="18" t="s">
        <v>109</v>
      </c>
      <c r="F260" s="297">
        <v>21</v>
      </c>
      <c r="G260" s="36"/>
      <c r="H260" s="39"/>
    </row>
    <row r="261" spans="1:8" s="2" customFormat="1" ht="16.899999999999999" customHeight="1" x14ac:dyDescent="0.2">
      <c r="A261" s="36"/>
      <c r="B261" s="39"/>
      <c r="C261" s="292" t="s">
        <v>658</v>
      </c>
      <c r="D261" s="293" t="s">
        <v>659</v>
      </c>
      <c r="E261" s="294" t="s">
        <v>109</v>
      </c>
      <c r="F261" s="295">
        <v>42</v>
      </c>
      <c r="G261" s="36"/>
      <c r="H261" s="39"/>
    </row>
    <row r="262" spans="1:8" s="2" customFormat="1" ht="16.899999999999999" customHeight="1" x14ac:dyDescent="0.2">
      <c r="A262" s="36"/>
      <c r="B262" s="39"/>
      <c r="C262" s="296" t="s">
        <v>658</v>
      </c>
      <c r="D262" s="296" t="s">
        <v>925</v>
      </c>
      <c r="E262" s="18" t="s">
        <v>1</v>
      </c>
      <c r="F262" s="297">
        <v>42</v>
      </c>
      <c r="G262" s="36"/>
      <c r="H262" s="39"/>
    </row>
    <row r="263" spans="1:8" s="2" customFormat="1" ht="16.899999999999999" customHeight="1" x14ac:dyDescent="0.2">
      <c r="A263" s="36"/>
      <c r="B263" s="39"/>
      <c r="C263" s="298" t="s">
        <v>948</v>
      </c>
      <c r="D263" s="36"/>
      <c r="E263" s="36"/>
      <c r="F263" s="36"/>
      <c r="G263" s="36"/>
      <c r="H263" s="39"/>
    </row>
    <row r="264" spans="1:8" s="2" customFormat="1" ht="16.899999999999999" customHeight="1" x14ac:dyDescent="0.2">
      <c r="A264" s="36"/>
      <c r="B264" s="39"/>
      <c r="C264" s="296" t="s">
        <v>922</v>
      </c>
      <c r="D264" s="296" t="s">
        <v>923</v>
      </c>
      <c r="E264" s="18" t="s">
        <v>105</v>
      </c>
      <c r="F264" s="297">
        <v>42</v>
      </c>
      <c r="G264" s="36"/>
      <c r="H264" s="39"/>
    </row>
    <row r="265" spans="1:8" s="2" customFormat="1" ht="16.899999999999999" customHeight="1" x14ac:dyDescent="0.2">
      <c r="A265" s="36"/>
      <c r="B265" s="39"/>
      <c r="C265" s="296" t="s">
        <v>841</v>
      </c>
      <c r="D265" s="296" t="s">
        <v>842</v>
      </c>
      <c r="E265" s="18" t="s">
        <v>109</v>
      </c>
      <c r="F265" s="297">
        <v>21</v>
      </c>
      <c r="G265" s="36"/>
      <c r="H265" s="39"/>
    </row>
    <row r="266" spans="1:8" s="2" customFormat="1" ht="16.899999999999999" customHeight="1" x14ac:dyDescent="0.2">
      <c r="A266" s="36"/>
      <c r="B266" s="39"/>
      <c r="C266" s="292" t="s">
        <v>806</v>
      </c>
      <c r="D266" s="293" t="s">
        <v>950</v>
      </c>
      <c r="E266" s="294" t="s">
        <v>109</v>
      </c>
      <c r="F266" s="295">
        <v>223.5</v>
      </c>
      <c r="G266" s="36"/>
      <c r="H266" s="39"/>
    </row>
    <row r="267" spans="1:8" s="2" customFormat="1" ht="16.899999999999999" customHeight="1" x14ac:dyDescent="0.2">
      <c r="A267" s="36"/>
      <c r="B267" s="39"/>
      <c r="C267" s="296" t="s">
        <v>1</v>
      </c>
      <c r="D267" s="296" t="s">
        <v>804</v>
      </c>
      <c r="E267" s="18" t="s">
        <v>1</v>
      </c>
      <c r="F267" s="297">
        <v>130.5</v>
      </c>
      <c r="G267" s="36"/>
      <c r="H267" s="39"/>
    </row>
    <row r="268" spans="1:8" s="2" customFormat="1" ht="16.899999999999999" customHeight="1" x14ac:dyDescent="0.2">
      <c r="A268" s="36"/>
      <c r="B268" s="39"/>
      <c r="C268" s="296" t="s">
        <v>1</v>
      </c>
      <c r="D268" s="296" t="s">
        <v>805</v>
      </c>
      <c r="E268" s="18" t="s">
        <v>1</v>
      </c>
      <c r="F268" s="297">
        <v>93</v>
      </c>
      <c r="G268" s="36"/>
      <c r="H268" s="39"/>
    </row>
    <row r="269" spans="1:8" s="2" customFormat="1" ht="16.899999999999999" customHeight="1" x14ac:dyDescent="0.2">
      <c r="A269" s="36"/>
      <c r="B269" s="39"/>
      <c r="C269" s="296" t="s">
        <v>806</v>
      </c>
      <c r="D269" s="296" t="s">
        <v>240</v>
      </c>
      <c r="E269" s="18" t="s">
        <v>1</v>
      </c>
      <c r="F269" s="297">
        <v>223.5</v>
      </c>
      <c r="G269" s="36"/>
      <c r="H269" s="39"/>
    </row>
    <row r="270" spans="1:8" s="2" customFormat="1" ht="16.899999999999999" customHeight="1" x14ac:dyDescent="0.2">
      <c r="A270" s="36"/>
      <c r="B270" s="39"/>
      <c r="C270" s="292" t="s">
        <v>660</v>
      </c>
      <c r="D270" s="293" t="s">
        <v>661</v>
      </c>
      <c r="E270" s="294" t="s">
        <v>123</v>
      </c>
      <c r="F270" s="295">
        <v>895.94299999999998</v>
      </c>
      <c r="G270" s="36"/>
      <c r="H270" s="39"/>
    </row>
    <row r="271" spans="1:8" s="2" customFormat="1" ht="16.899999999999999" customHeight="1" x14ac:dyDescent="0.2">
      <c r="A271" s="36"/>
      <c r="B271" s="39"/>
      <c r="C271" s="296" t="s">
        <v>1</v>
      </c>
      <c r="D271" s="296" t="s">
        <v>733</v>
      </c>
      <c r="E271" s="18" t="s">
        <v>1</v>
      </c>
      <c r="F271" s="297">
        <v>0</v>
      </c>
      <c r="G271" s="36"/>
      <c r="H271" s="39"/>
    </row>
    <row r="272" spans="1:8" s="2" customFormat="1" ht="16.899999999999999" customHeight="1" x14ac:dyDescent="0.2">
      <c r="A272" s="36"/>
      <c r="B272" s="39"/>
      <c r="C272" s="296" t="s">
        <v>1</v>
      </c>
      <c r="D272" s="296" t="s">
        <v>734</v>
      </c>
      <c r="E272" s="18" t="s">
        <v>1</v>
      </c>
      <c r="F272" s="297">
        <v>244.70099999999999</v>
      </c>
      <c r="G272" s="36"/>
      <c r="H272" s="39"/>
    </row>
    <row r="273" spans="1:8" s="2" customFormat="1" ht="16.899999999999999" customHeight="1" x14ac:dyDescent="0.2">
      <c r="A273" s="36"/>
      <c r="B273" s="39"/>
      <c r="C273" s="296" t="s">
        <v>1</v>
      </c>
      <c r="D273" s="296" t="s">
        <v>735</v>
      </c>
      <c r="E273" s="18" t="s">
        <v>1</v>
      </c>
      <c r="F273" s="297">
        <v>0</v>
      </c>
      <c r="G273" s="36"/>
      <c r="H273" s="39"/>
    </row>
    <row r="274" spans="1:8" s="2" customFormat="1" ht="16.899999999999999" customHeight="1" x14ac:dyDescent="0.2">
      <c r="A274" s="36"/>
      <c r="B274" s="39"/>
      <c r="C274" s="296" t="s">
        <v>1</v>
      </c>
      <c r="D274" s="296" t="s">
        <v>736</v>
      </c>
      <c r="E274" s="18" t="s">
        <v>1</v>
      </c>
      <c r="F274" s="297">
        <v>571.20000000000005</v>
      </c>
      <c r="G274" s="36"/>
      <c r="H274" s="39"/>
    </row>
    <row r="275" spans="1:8" s="2" customFormat="1" ht="16.899999999999999" customHeight="1" x14ac:dyDescent="0.2">
      <c r="A275" s="36"/>
      <c r="B275" s="39"/>
      <c r="C275" s="296" t="s">
        <v>1</v>
      </c>
      <c r="D275" s="296" t="s">
        <v>737</v>
      </c>
      <c r="E275" s="18" t="s">
        <v>1</v>
      </c>
      <c r="F275" s="297">
        <v>69.983999999999995</v>
      </c>
      <c r="G275" s="36"/>
      <c r="H275" s="39"/>
    </row>
    <row r="276" spans="1:8" s="2" customFormat="1" ht="16.899999999999999" customHeight="1" x14ac:dyDescent="0.2">
      <c r="A276" s="36"/>
      <c r="B276" s="39"/>
      <c r="C276" s="296" t="s">
        <v>1</v>
      </c>
      <c r="D276" s="296" t="s">
        <v>738</v>
      </c>
      <c r="E276" s="18" t="s">
        <v>1</v>
      </c>
      <c r="F276" s="297">
        <v>0</v>
      </c>
      <c r="G276" s="36"/>
      <c r="H276" s="39"/>
    </row>
    <row r="277" spans="1:8" s="2" customFormat="1" ht="16.899999999999999" customHeight="1" x14ac:dyDescent="0.2">
      <c r="A277" s="36"/>
      <c r="B277" s="39"/>
      <c r="C277" s="296" t="s">
        <v>1</v>
      </c>
      <c r="D277" s="296" t="s">
        <v>739</v>
      </c>
      <c r="E277" s="18" t="s">
        <v>1</v>
      </c>
      <c r="F277" s="297">
        <v>10.058</v>
      </c>
      <c r="G277" s="36"/>
      <c r="H277" s="39"/>
    </row>
    <row r="278" spans="1:8" s="2" customFormat="1" ht="16.899999999999999" customHeight="1" x14ac:dyDescent="0.2">
      <c r="A278" s="36"/>
      <c r="B278" s="39"/>
      <c r="C278" s="296" t="s">
        <v>1</v>
      </c>
      <c r="D278" s="296" t="s">
        <v>1</v>
      </c>
      <c r="E278" s="18" t="s">
        <v>1</v>
      </c>
      <c r="F278" s="297">
        <v>0</v>
      </c>
      <c r="G278" s="36"/>
      <c r="H278" s="39"/>
    </row>
    <row r="279" spans="1:8" s="2" customFormat="1" ht="16.899999999999999" customHeight="1" x14ac:dyDescent="0.2">
      <c r="A279" s="36"/>
      <c r="B279" s="39"/>
      <c r="C279" s="296" t="s">
        <v>660</v>
      </c>
      <c r="D279" s="296" t="s">
        <v>240</v>
      </c>
      <c r="E279" s="18" t="s">
        <v>1</v>
      </c>
      <c r="F279" s="297">
        <v>895.94299999999998</v>
      </c>
      <c r="G279" s="36"/>
      <c r="H279" s="39"/>
    </row>
    <row r="280" spans="1:8" s="2" customFormat="1" ht="16.899999999999999" customHeight="1" x14ac:dyDescent="0.2">
      <c r="A280" s="36"/>
      <c r="B280" s="39"/>
      <c r="C280" s="298" t="s">
        <v>948</v>
      </c>
      <c r="D280" s="36"/>
      <c r="E280" s="36"/>
      <c r="F280" s="36"/>
      <c r="G280" s="36"/>
      <c r="H280" s="39"/>
    </row>
    <row r="281" spans="1:8" s="2" customFormat="1" ht="16.899999999999999" customHeight="1" x14ac:dyDescent="0.2">
      <c r="A281" s="36"/>
      <c r="B281" s="39"/>
      <c r="C281" s="296" t="s">
        <v>730</v>
      </c>
      <c r="D281" s="296" t="s">
        <v>731</v>
      </c>
      <c r="E281" s="18" t="s">
        <v>123</v>
      </c>
      <c r="F281" s="297">
        <v>895.94299999999998</v>
      </c>
      <c r="G281" s="36"/>
      <c r="H281" s="39"/>
    </row>
    <row r="282" spans="1:8" s="2" customFormat="1" ht="16.899999999999999" customHeight="1" x14ac:dyDescent="0.2">
      <c r="A282" s="36"/>
      <c r="B282" s="39"/>
      <c r="C282" s="296" t="s">
        <v>740</v>
      </c>
      <c r="D282" s="296" t="s">
        <v>741</v>
      </c>
      <c r="E282" s="18" t="s">
        <v>123</v>
      </c>
      <c r="F282" s="297">
        <v>895.94299999999998</v>
      </c>
      <c r="G282" s="36"/>
      <c r="H282" s="39"/>
    </row>
    <row r="283" spans="1:8" s="2" customFormat="1" ht="16.899999999999999" customHeight="1" x14ac:dyDescent="0.2">
      <c r="A283" s="36"/>
      <c r="B283" s="39"/>
      <c r="C283" s="296" t="s">
        <v>763</v>
      </c>
      <c r="D283" s="296" t="s">
        <v>764</v>
      </c>
      <c r="E283" s="18" t="s">
        <v>123</v>
      </c>
      <c r="F283" s="297">
        <v>1202.2629999999999</v>
      </c>
      <c r="G283" s="36"/>
      <c r="H283" s="39"/>
    </row>
    <row r="284" spans="1:8" s="2" customFormat="1" ht="16.899999999999999" customHeight="1" x14ac:dyDescent="0.2">
      <c r="A284" s="36"/>
      <c r="B284" s="39"/>
      <c r="C284" s="292" t="s">
        <v>663</v>
      </c>
      <c r="D284" s="293" t="s">
        <v>664</v>
      </c>
      <c r="E284" s="294" t="s">
        <v>123</v>
      </c>
      <c r="F284" s="295">
        <v>16.2</v>
      </c>
      <c r="G284" s="36"/>
      <c r="H284" s="39"/>
    </row>
    <row r="285" spans="1:8" s="2" customFormat="1" ht="16.899999999999999" customHeight="1" x14ac:dyDescent="0.2">
      <c r="A285" s="36"/>
      <c r="B285" s="39"/>
      <c r="C285" s="298" t="s">
        <v>948</v>
      </c>
      <c r="D285" s="36"/>
      <c r="E285" s="36"/>
      <c r="F285" s="36"/>
      <c r="G285" s="36"/>
      <c r="H285" s="39"/>
    </row>
    <row r="286" spans="1:8" s="2" customFormat="1" ht="16.899999999999999" customHeight="1" x14ac:dyDescent="0.2">
      <c r="A286" s="36"/>
      <c r="B286" s="39"/>
      <c r="C286" s="296" t="s">
        <v>778</v>
      </c>
      <c r="D286" s="296" t="s">
        <v>779</v>
      </c>
      <c r="E286" s="18" t="s">
        <v>123</v>
      </c>
      <c r="F286" s="297">
        <v>721.79100000000005</v>
      </c>
      <c r="G286" s="36"/>
      <c r="H286" s="39"/>
    </row>
    <row r="287" spans="1:8" s="2" customFormat="1" ht="16.899999999999999" customHeight="1" x14ac:dyDescent="0.2">
      <c r="A287" s="36"/>
      <c r="B287" s="39"/>
      <c r="C287" s="296" t="s">
        <v>783</v>
      </c>
      <c r="D287" s="296" t="s">
        <v>784</v>
      </c>
      <c r="E287" s="18" t="s">
        <v>288</v>
      </c>
      <c r="F287" s="297">
        <v>24.3</v>
      </c>
      <c r="G287" s="36"/>
      <c r="H287" s="39"/>
    </row>
    <row r="288" spans="1:8" s="2" customFormat="1" ht="16.899999999999999" customHeight="1" x14ac:dyDescent="0.2">
      <c r="A288" s="36"/>
      <c r="B288" s="39"/>
      <c r="C288" s="292" t="s">
        <v>823</v>
      </c>
      <c r="D288" s="293" t="s">
        <v>951</v>
      </c>
      <c r="E288" s="294" t="s">
        <v>123</v>
      </c>
      <c r="F288" s="295">
        <v>74.52</v>
      </c>
      <c r="G288" s="36"/>
      <c r="H288" s="39"/>
    </row>
    <row r="289" spans="1:8" s="2" customFormat="1" ht="16.899999999999999" customHeight="1" x14ac:dyDescent="0.2">
      <c r="A289" s="36"/>
      <c r="B289" s="39"/>
      <c r="C289" s="296" t="s">
        <v>1</v>
      </c>
      <c r="D289" s="296" t="s">
        <v>819</v>
      </c>
      <c r="E289" s="18" t="s">
        <v>1</v>
      </c>
      <c r="F289" s="297">
        <v>0</v>
      </c>
      <c r="G289" s="36"/>
      <c r="H289" s="39"/>
    </row>
    <row r="290" spans="1:8" s="2" customFormat="1" ht="16.899999999999999" customHeight="1" x14ac:dyDescent="0.2">
      <c r="A290" s="36"/>
      <c r="B290" s="39"/>
      <c r="C290" s="296" t="s">
        <v>1</v>
      </c>
      <c r="D290" s="296" t="s">
        <v>820</v>
      </c>
      <c r="E290" s="18" t="s">
        <v>1</v>
      </c>
      <c r="F290" s="297">
        <v>48</v>
      </c>
      <c r="G290" s="36"/>
      <c r="H290" s="39"/>
    </row>
    <row r="291" spans="1:8" s="2" customFormat="1" ht="16.899999999999999" customHeight="1" x14ac:dyDescent="0.2">
      <c r="A291" s="36"/>
      <c r="B291" s="39"/>
      <c r="C291" s="296" t="s">
        <v>1</v>
      </c>
      <c r="D291" s="296" t="s">
        <v>821</v>
      </c>
      <c r="E291" s="18" t="s">
        <v>1</v>
      </c>
      <c r="F291" s="297">
        <v>18</v>
      </c>
      <c r="G291" s="36"/>
      <c r="H291" s="39"/>
    </row>
    <row r="292" spans="1:8" s="2" customFormat="1" ht="16.899999999999999" customHeight="1" x14ac:dyDescent="0.2">
      <c r="A292" s="36"/>
      <c r="B292" s="39"/>
      <c r="C292" s="296" t="s">
        <v>1</v>
      </c>
      <c r="D292" s="296" t="s">
        <v>822</v>
      </c>
      <c r="E292" s="18" t="s">
        <v>1</v>
      </c>
      <c r="F292" s="297">
        <v>8.52</v>
      </c>
      <c r="G292" s="36"/>
      <c r="H292" s="39"/>
    </row>
    <row r="293" spans="1:8" s="2" customFormat="1" ht="16.899999999999999" customHeight="1" x14ac:dyDescent="0.2">
      <c r="A293" s="36"/>
      <c r="B293" s="39"/>
      <c r="C293" s="296" t="s">
        <v>823</v>
      </c>
      <c r="D293" s="296" t="s">
        <v>240</v>
      </c>
      <c r="E293" s="18" t="s">
        <v>1</v>
      </c>
      <c r="F293" s="297">
        <v>74.52</v>
      </c>
      <c r="G293" s="36"/>
      <c r="H293" s="39"/>
    </row>
    <row r="294" spans="1:8" s="2" customFormat="1" ht="16.899999999999999" customHeight="1" x14ac:dyDescent="0.2">
      <c r="A294" s="36"/>
      <c r="B294" s="39"/>
      <c r="C294" s="292" t="s">
        <v>952</v>
      </c>
      <c r="D294" s="293" t="s">
        <v>953</v>
      </c>
      <c r="E294" s="294" t="s">
        <v>123</v>
      </c>
      <c r="F294" s="295">
        <v>0</v>
      </c>
      <c r="G294" s="36"/>
      <c r="H294" s="39"/>
    </row>
    <row r="295" spans="1:8" s="2" customFormat="1" ht="16.899999999999999" customHeight="1" x14ac:dyDescent="0.2">
      <c r="A295" s="36"/>
      <c r="B295" s="39"/>
      <c r="C295" s="292" t="s">
        <v>954</v>
      </c>
      <c r="D295" s="293" t="s">
        <v>955</v>
      </c>
      <c r="E295" s="294" t="s">
        <v>123</v>
      </c>
      <c r="F295" s="295">
        <v>153.91399999999999</v>
      </c>
      <c r="G295" s="36"/>
      <c r="H295" s="39"/>
    </row>
    <row r="296" spans="1:8" s="2" customFormat="1" ht="16.899999999999999" customHeight="1" x14ac:dyDescent="0.2">
      <c r="A296" s="36"/>
      <c r="B296" s="39"/>
      <c r="C296" s="292" t="s">
        <v>666</v>
      </c>
      <c r="D296" s="293" t="s">
        <v>667</v>
      </c>
      <c r="E296" s="294" t="s">
        <v>123</v>
      </c>
      <c r="F296" s="295">
        <v>98.364000000000004</v>
      </c>
      <c r="G296" s="36"/>
      <c r="H296" s="39"/>
    </row>
    <row r="297" spans="1:8" s="2" customFormat="1" ht="16.899999999999999" customHeight="1" x14ac:dyDescent="0.2">
      <c r="A297" s="36"/>
      <c r="B297" s="39"/>
      <c r="C297" s="296" t="s">
        <v>1</v>
      </c>
      <c r="D297" s="296" t="s">
        <v>726</v>
      </c>
      <c r="E297" s="18" t="s">
        <v>1</v>
      </c>
      <c r="F297" s="297">
        <v>0</v>
      </c>
      <c r="G297" s="36"/>
      <c r="H297" s="39"/>
    </row>
    <row r="298" spans="1:8" s="2" customFormat="1" ht="16.899999999999999" customHeight="1" x14ac:dyDescent="0.2">
      <c r="A298" s="36"/>
      <c r="B298" s="39"/>
      <c r="C298" s="296" t="s">
        <v>1</v>
      </c>
      <c r="D298" s="296" t="s">
        <v>727</v>
      </c>
      <c r="E298" s="18" t="s">
        <v>1</v>
      </c>
      <c r="F298" s="297">
        <v>15.263999999999999</v>
      </c>
      <c r="G298" s="36"/>
      <c r="H298" s="39"/>
    </row>
    <row r="299" spans="1:8" s="2" customFormat="1" ht="16.899999999999999" customHeight="1" x14ac:dyDescent="0.2">
      <c r="A299" s="36"/>
      <c r="B299" s="39"/>
      <c r="C299" s="296" t="s">
        <v>1</v>
      </c>
      <c r="D299" s="296" t="s">
        <v>728</v>
      </c>
      <c r="E299" s="18" t="s">
        <v>1</v>
      </c>
      <c r="F299" s="297">
        <v>7.5</v>
      </c>
      <c r="G299" s="36"/>
      <c r="H299" s="39"/>
    </row>
    <row r="300" spans="1:8" s="2" customFormat="1" ht="16.899999999999999" customHeight="1" x14ac:dyDescent="0.2">
      <c r="A300" s="36"/>
      <c r="B300" s="39"/>
      <c r="C300" s="296" t="s">
        <v>1</v>
      </c>
      <c r="D300" s="296" t="s">
        <v>729</v>
      </c>
      <c r="E300" s="18" t="s">
        <v>1</v>
      </c>
      <c r="F300" s="297">
        <v>75.599999999999994</v>
      </c>
      <c r="G300" s="36"/>
      <c r="H300" s="39"/>
    </row>
    <row r="301" spans="1:8" s="2" customFormat="1" ht="16.899999999999999" customHeight="1" x14ac:dyDescent="0.2">
      <c r="A301" s="36"/>
      <c r="B301" s="39"/>
      <c r="C301" s="296" t="s">
        <v>666</v>
      </c>
      <c r="D301" s="296" t="s">
        <v>240</v>
      </c>
      <c r="E301" s="18" t="s">
        <v>1</v>
      </c>
      <c r="F301" s="297">
        <v>98.364000000000004</v>
      </c>
      <c r="G301" s="36"/>
      <c r="H301" s="39"/>
    </row>
    <row r="302" spans="1:8" s="2" customFormat="1" ht="16.899999999999999" customHeight="1" x14ac:dyDescent="0.2">
      <c r="A302" s="36"/>
      <c r="B302" s="39"/>
      <c r="C302" s="298" t="s">
        <v>948</v>
      </c>
      <c r="D302" s="36"/>
      <c r="E302" s="36"/>
      <c r="F302" s="36"/>
      <c r="G302" s="36"/>
      <c r="H302" s="39"/>
    </row>
    <row r="303" spans="1:8" s="2" customFormat="1" ht="16.899999999999999" customHeight="1" x14ac:dyDescent="0.2">
      <c r="A303" s="36"/>
      <c r="B303" s="39"/>
      <c r="C303" s="296" t="s">
        <v>723</v>
      </c>
      <c r="D303" s="296" t="s">
        <v>724</v>
      </c>
      <c r="E303" s="18" t="s">
        <v>123</v>
      </c>
      <c r="F303" s="297">
        <v>98.364000000000004</v>
      </c>
      <c r="G303" s="36"/>
      <c r="H303" s="39"/>
    </row>
    <row r="304" spans="1:8" s="2" customFormat="1" ht="16.899999999999999" customHeight="1" x14ac:dyDescent="0.2">
      <c r="A304" s="36"/>
      <c r="B304" s="39"/>
      <c r="C304" s="296" t="s">
        <v>790</v>
      </c>
      <c r="D304" s="296" t="s">
        <v>791</v>
      </c>
      <c r="E304" s="18" t="s">
        <v>109</v>
      </c>
      <c r="F304" s="297">
        <v>655.76</v>
      </c>
      <c r="G304" s="36"/>
      <c r="H304" s="39"/>
    </row>
    <row r="305" spans="1:8" s="2" customFormat="1" ht="16.899999999999999" customHeight="1" x14ac:dyDescent="0.2">
      <c r="A305" s="36"/>
      <c r="B305" s="39"/>
      <c r="C305" s="296" t="s">
        <v>794</v>
      </c>
      <c r="D305" s="296" t="s">
        <v>795</v>
      </c>
      <c r="E305" s="18" t="s">
        <v>109</v>
      </c>
      <c r="F305" s="297">
        <v>655.76</v>
      </c>
      <c r="G305" s="36"/>
      <c r="H305" s="39"/>
    </row>
    <row r="306" spans="1:8" s="2" customFormat="1" ht="16.899999999999999" customHeight="1" x14ac:dyDescent="0.2">
      <c r="A306" s="36"/>
      <c r="B306" s="39"/>
      <c r="C306" s="292" t="s">
        <v>956</v>
      </c>
      <c r="D306" s="293" t="s">
        <v>667</v>
      </c>
      <c r="E306" s="294" t="s">
        <v>123</v>
      </c>
      <c r="F306" s="295">
        <v>58.914000000000001</v>
      </c>
      <c r="G306" s="36"/>
      <c r="H306" s="39"/>
    </row>
    <row r="307" spans="1:8" s="2" customFormat="1" ht="16.899999999999999" customHeight="1" x14ac:dyDescent="0.2">
      <c r="A307" s="36"/>
      <c r="B307" s="39"/>
      <c r="C307" s="292" t="s">
        <v>669</v>
      </c>
      <c r="D307" s="293" t="s">
        <v>670</v>
      </c>
      <c r="E307" s="294" t="s">
        <v>105</v>
      </c>
      <c r="F307" s="295">
        <v>300</v>
      </c>
      <c r="G307" s="36"/>
      <c r="H307" s="39"/>
    </row>
    <row r="308" spans="1:8" s="2" customFormat="1" ht="16.899999999999999" customHeight="1" x14ac:dyDescent="0.2">
      <c r="A308" s="36"/>
      <c r="B308" s="39"/>
      <c r="C308" s="296" t="s">
        <v>669</v>
      </c>
      <c r="D308" s="296" t="s">
        <v>410</v>
      </c>
      <c r="E308" s="18" t="s">
        <v>1</v>
      </c>
      <c r="F308" s="297">
        <v>300</v>
      </c>
      <c r="G308" s="36"/>
      <c r="H308" s="39"/>
    </row>
    <row r="309" spans="1:8" s="2" customFormat="1" ht="16.899999999999999" customHeight="1" x14ac:dyDescent="0.2">
      <c r="A309" s="36"/>
      <c r="B309" s="39"/>
      <c r="C309" s="298" t="s">
        <v>948</v>
      </c>
      <c r="D309" s="36"/>
      <c r="E309" s="36"/>
      <c r="F309" s="36"/>
      <c r="G309" s="36"/>
      <c r="H309" s="39"/>
    </row>
    <row r="310" spans="1:8" s="2" customFormat="1" ht="16.899999999999999" customHeight="1" x14ac:dyDescent="0.2">
      <c r="A310" s="36"/>
      <c r="B310" s="39"/>
      <c r="C310" s="296" t="s">
        <v>717</v>
      </c>
      <c r="D310" s="296" t="s">
        <v>718</v>
      </c>
      <c r="E310" s="18" t="s">
        <v>105</v>
      </c>
      <c r="F310" s="297">
        <v>300</v>
      </c>
      <c r="G310" s="36"/>
      <c r="H310" s="39"/>
    </row>
    <row r="311" spans="1:8" s="2" customFormat="1" ht="16.899999999999999" customHeight="1" x14ac:dyDescent="0.2">
      <c r="A311" s="36"/>
      <c r="B311" s="39"/>
      <c r="C311" s="296" t="s">
        <v>720</v>
      </c>
      <c r="D311" s="296" t="s">
        <v>721</v>
      </c>
      <c r="E311" s="18" t="s">
        <v>105</v>
      </c>
      <c r="F311" s="297">
        <v>300</v>
      </c>
      <c r="G311" s="36"/>
      <c r="H311" s="39"/>
    </row>
    <row r="312" spans="1:8" s="2" customFormat="1" ht="22.5" x14ac:dyDescent="0.2">
      <c r="A312" s="36"/>
      <c r="B312" s="39"/>
      <c r="C312" s="296" t="s">
        <v>909</v>
      </c>
      <c r="D312" s="296" t="s">
        <v>910</v>
      </c>
      <c r="E312" s="18" t="s">
        <v>105</v>
      </c>
      <c r="F312" s="297">
        <v>300</v>
      </c>
      <c r="G312" s="36"/>
      <c r="H312" s="39"/>
    </row>
    <row r="313" spans="1:8" s="2" customFormat="1" ht="22.5" x14ac:dyDescent="0.2">
      <c r="A313" s="36"/>
      <c r="B313" s="39"/>
      <c r="C313" s="296" t="s">
        <v>913</v>
      </c>
      <c r="D313" s="296" t="s">
        <v>914</v>
      </c>
      <c r="E313" s="18" t="s">
        <v>105</v>
      </c>
      <c r="F313" s="297">
        <v>9000</v>
      </c>
      <c r="G313" s="36"/>
      <c r="H313" s="39"/>
    </row>
    <row r="314" spans="1:8" s="2" customFormat="1" ht="22.5" x14ac:dyDescent="0.2">
      <c r="A314" s="36"/>
      <c r="B314" s="39"/>
      <c r="C314" s="296" t="s">
        <v>917</v>
      </c>
      <c r="D314" s="296" t="s">
        <v>918</v>
      </c>
      <c r="E314" s="18" t="s">
        <v>105</v>
      </c>
      <c r="F314" s="297">
        <v>300</v>
      </c>
      <c r="G314" s="36"/>
      <c r="H314" s="39"/>
    </row>
    <row r="315" spans="1:8" s="2" customFormat="1" ht="16.899999999999999" customHeight="1" x14ac:dyDescent="0.2">
      <c r="A315" s="36"/>
      <c r="B315" s="39"/>
      <c r="C315" s="292" t="s">
        <v>671</v>
      </c>
      <c r="D315" s="293" t="s">
        <v>672</v>
      </c>
      <c r="E315" s="294" t="s">
        <v>109</v>
      </c>
      <c r="F315" s="295">
        <v>120</v>
      </c>
      <c r="G315" s="36"/>
      <c r="H315" s="39"/>
    </row>
    <row r="316" spans="1:8" s="2" customFormat="1" ht="16.899999999999999" customHeight="1" x14ac:dyDescent="0.2">
      <c r="A316" s="36"/>
      <c r="B316" s="39"/>
      <c r="C316" s="296" t="s">
        <v>1</v>
      </c>
      <c r="D316" s="296" t="s">
        <v>754</v>
      </c>
      <c r="E316" s="18" t="s">
        <v>1</v>
      </c>
      <c r="F316" s="297">
        <v>0</v>
      </c>
      <c r="G316" s="36"/>
      <c r="H316" s="39"/>
    </row>
    <row r="317" spans="1:8" s="2" customFormat="1" ht="16.899999999999999" customHeight="1" x14ac:dyDescent="0.2">
      <c r="A317" s="36"/>
      <c r="B317" s="39"/>
      <c r="C317" s="296" t="s">
        <v>1</v>
      </c>
      <c r="D317" s="296" t="s">
        <v>755</v>
      </c>
      <c r="E317" s="18" t="s">
        <v>1</v>
      </c>
      <c r="F317" s="297">
        <v>120</v>
      </c>
      <c r="G317" s="36"/>
      <c r="H317" s="39"/>
    </row>
    <row r="318" spans="1:8" s="2" customFormat="1" ht="16.899999999999999" customHeight="1" x14ac:dyDescent="0.2">
      <c r="A318" s="36"/>
      <c r="B318" s="39"/>
      <c r="C318" s="296" t="s">
        <v>671</v>
      </c>
      <c r="D318" s="296" t="s">
        <v>240</v>
      </c>
      <c r="E318" s="18" t="s">
        <v>1</v>
      </c>
      <c r="F318" s="297">
        <v>120</v>
      </c>
      <c r="G318" s="36"/>
      <c r="H318" s="39"/>
    </row>
    <row r="319" spans="1:8" s="2" customFormat="1" ht="16.899999999999999" customHeight="1" x14ac:dyDescent="0.2">
      <c r="A319" s="36"/>
      <c r="B319" s="39"/>
      <c r="C319" s="298" t="s">
        <v>948</v>
      </c>
      <c r="D319" s="36"/>
      <c r="E319" s="36"/>
      <c r="F319" s="36"/>
      <c r="G319" s="36"/>
      <c r="H319" s="39"/>
    </row>
    <row r="320" spans="1:8" s="2" customFormat="1" ht="16.899999999999999" customHeight="1" x14ac:dyDescent="0.2">
      <c r="A320" s="36"/>
      <c r="B320" s="39"/>
      <c r="C320" s="296" t="s">
        <v>751</v>
      </c>
      <c r="D320" s="296" t="s">
        <v>752</v>
      </c>
      <c r="E320" s="18" t="s">
        <v>109</v>
      </c>
      <c r="F320" s="297">
        <v>120</v>
      </c>
      <c r="G320" s="36"/>
      <c r="H320" s="39"/>
    </row>
    <row r="321" spans="1:8" s="2" customFormat="1" ht="16.899999999999999" customHeight="1" x14ac:dyDescent="0.2">
      <c r="A321" s="36"/>
      <c r="B321" s="39"/>
      <c r="C321" s="296" t="s">
        <v>756</v>
      </c>
      <c r="D321" s="296" t="s">
        <v>757</v>
      </c>
      <c r="E321" s="18" t="s">
        <v>109</v>
      </c>
      <c r="F321" s="297">
        <v>120</v>
      </c>
      <c r="G321" s="36"/>
      <c r="H321" s="39"/>
    </row>
    <row r="322" spans="1:8" s="2" customFormat="1" ht="22.5" x14ac:dyDescent="0.2">
      <c r="A322" s="36"/>
      <c r="B322" s="39"/>
      <c r="C322" s="296" t="s">
        <v>759</v>
      </c>
      <c r="D322" s="296" t="s">
        <v>760</v>
      </c>
      <c r="E322" s="18" t="s">
        <v>109</v>
      </c>
      <c r="F322" s="297">
        <v>1200</v>
      </c>
      <c r="G322" s="36"/>
      <c r="H322" s="39"/>
    </row>
    <row r="323" spans="1:8" s="2" customFormat="1" ht="16.899999999999999" customHeight="1" x14ac:dyDescent="0.2">
      <c r="A323" s="36"/>
      <c r="B323" s="39"/>
      <c r="C323" s="292" t="s">
        <v>674</v>
      </c>
      <c r="D323" s="293" t="s">
        <v>675</v>
      </c>
      <c r="E323" s="294" t="s">
        <v>109</v>
      </c>
      <c r="F323" s="295">
        <v>17</v>
      </c>
      <c r="G323" s="36"/>
      <c r="H323" s="39"/>
    </row>
    <row r="324" spans="1:8" s="2" customFormat="1" ht="16.899999999999999" customHeight="1" x14ac:dyDescent="0.2">
      <c r="A324" s="36"/>
      <c r="B324" s="39"/>
      <c r="C324" s="296" t="s">
        <v>1</v>
      </c>
      <c r="D324" s="296" t="s">
        <v>712</v>
      </c>
      <c r="E324" s="18" t="s">
        <v>1</v>
      </c>
      <c r="F324" s="297">
        <v>0</v>
      </c>
      <c r="G324" s="36"/>
      <c r="H324" s="39"/>
    </row>
    <row r="325" spans="1:8" s="2" customFormat="1" ht="16.899999999999999" customHeight="1" x14ac:dyDescent="0.2">
      <c r="A325" s="36"/>
      <c r="B325" s="39"/>
      <c r="C325" s="296" t="s">
        <v>1</v>
      </c>
      <c r="D325" s="296" t="s">
        <v>713</v>
      </c>
      <c r="E325" s="18" t="s">
        <v>1</v>
      </c>
      <c r="F325" s="297">
        <v>17</v>
      </c>
      <c r="G325" s="36"/>
      <c r="H325" s="39"/>
    </row>
    <row r="326" spans="1:8" s="2" customFormat="1" ht="16.899999999999999" customHeight="1" x14ac:dyDescent="0.2">
      <c r="A326" s="36"/>
      <c r="B326" s="39"/>
      <c r="C326" s="296" t="s">
        <v>674</v>
      </c>
      <c r="D326" s="296" t="s">
        <v>240</v>
      </c>
      <c r="E326" s="18" t="s">
        <v>1</v>
      </c>
      <c r="F326" s="297">
        <v>17</v>
      </c>
      <c r="G326" s="36"/>
      <c r="H326" s="39"/>
    </row>
    <row r="327" spans="1:8" s="2" customFormat="1" ht="16.899999999999999" customHeight="1" x14ac:dyDescent="0.2">
      <c r="A327" s="36"/>
      <c r="B327" s="39"/>
      <c r="C327" s="298" t="s">
        <v>948</v>
      </c>
      <c r="D327" s="36"/>
      <c r="E327" s="36"/>
      <c r="F327" s="36"/>
      <c r="G327" s="36"/>
      <c r="H327" s="39"/>
    </row>
    <row r="328" spans="1:8" s="2" customFormat="1" ht="16.899999999999999" customHeight="1" x14ac:dyDescent="0.2">
      <c r="A328" s="36"/>
      <c r="B328" s="39"/>
      <c r="C328" s="296" t="s">
        <v>709</v>
      </c>
      <c r="D328" s="296" t="s">
        <v>710</v>
      </c>
      <c r="E328" s="18" t="s">
        <v>109</v>
      </c>
      <c r="F328" s="297">
        <v>17</v>
      </c>
      <c r="G328" s="36"/>
      <c r="H328" s="39"/>
    </row>
    <row r="329" spans="1:8" s="2" customFormat="1" ht="16.899999999999999" customHeight="1" x14ac:dyDescent="0.2">
      <c r="A329" s="36"/>
      <c r="B329" s="39"/>
      <c r="C329" s="296" t="s">
        <v>714</v>
      </c>
      <c r="D329" s="296" t="s">
        <v>715</v>
      </c>
      <c r="E329" s="18" t="s">
        <v>109</v>
      </c>
      <c r="F329" s="297">
        <v>17</v>
      </c>
      <c r="G329" s="36"/>
      <c r="H329" s="39"/>
    </row>
    <row r="330" spans="1:8" s="2" customFormat="1" ht="16.899999999999999" customHeight="1" x14ac:dyDescent="0.2">
      <c r="A330" s="36"/>
      <c r="B330" s="39"/>
      <c r="C330" s="292" t="s">
        <v>676</v>
      </c>
      <c r="D330" s="293" t="s">
        <v>676</v>
      </c>
      <c r="E330" s="294" t="s">
        <v>105</v>
      </c>
      <c r="F330" s="295">
        <v>87</v>
      </c>
      <c r="G330" s="36"/>
      <c r="H330" s="39"/>
    </row>
    <row r="331" spans="1:8" s="2" customFormat="1" ht="16.899999999999999" customHeight="1" x14ac:dyDescent="0.2">
      <c r="A331" s="36"/>
      <c r="B331" s="39"/>
      <c r="C331" s="296" t="s">
        <v>676</v>
      </c>
      <c r="D331" s="296" t="s">
        <v>872</v>
      </c>
      <c r="E331" s="18" t="s">
        <v>1</v>
      </c>
      <c r="F331" s="297">
        <v>87</v>
      </c>
      <c r="G331" s="36"/>
      <c r="H331" s="39"/>
    </row>
    <row r="332" spans="1:8" s="2" customFormat="1" ht="16.899999999999999" customHeight="1" x14ac:dyDescent="0.2">
      <c r="A332" s="36"/>
      <c r="B332" s="39"/>
      <c r="C332" s="298" t="s">
        <v>948</v>
      </c>
      <c r="D332" s="36"/>
      <c r="E332" s="36"/>
      <c r="F332" s="36"/>
      <c r="G332" s="36"/>
      <c r="H332" s="39"/>
    </row>
    <row r="333" spans="1:8" s="2" customFormat="1" ht="16.899999999999999" customHeight="1" x14ac:dyDescent="0.2">
      <c r="A333" s="36"/>
      <c r="B333" s="39"/>
      <c r="C333" s="296" t="s">
        <v>869</v>
      </c>
      <c r="D333" s="296" t="s">
        <v>870</v>
      </c>
      <c r="E333" s="18" t="s">
        <v>105</v>
      </c>
      <c r="F333" s="297">
        <v>87</v>
      </c>
      <c r="G333" s="36"/>
      <c r="H333" s="39"/>
    </row>
    <row r="334" spans="1:8" s="2" customFormat="1" ht="16.899999999999999" customHeight="1" x14ac:dyDescent="0.2">
      <c r="A334" s="36"/>
      <c r="B334" s="39"/>
      <c r="C334" s="296" t="s">
        <v>801</v>
      </c>
      <c r="D334" s="296" t="s">
        <v>802</v>
      </c>
      <c r="E334" s="18" t="s">
        <v>109</v>
      </c>
      <c r="F334" s="297">
        <v>223.5</v>
      </c>
      <c r="G334" s="36"/>
      <c r="H334" s="39"/>
    </row>
    <row r="335" spans="1:8" s="2" customFormat="1" ht="16.899999999999999" customHeight="1" x14ac:dyDescent="0.2">
      <c r="A335" s="36"/>
      <c r="B335" s="39"/>
      <c r="C335" s="296" t="s">
        <v>824</v>
      </c>
      <c r="D335" s="296" t="s">
        <v>825</v>
      </c>
      <c r="E335" s="18" t="s">
        <v>123</v>
      </c>
      <c r="F335" s="297">
        <v>20.88</v>
      </c>
      <c r="G335" s="36"/>
      <c r="H335" s="39"/>
    </row>
    <row r="336" spans="1:8" s="2" customFormat="1" ht="16.899999999999999" customHeight="1" x14ac:dyDescent="0.2">
      <c r="A336" s="36"/>
      <c r="B336" s="39"/>
      <c r="C336" s="296" t="s">
        <v>876</v>
      </c>
      <c r="D336" s="296" t="s">
        <v>877</v>
      </c>
      <c r="E336" s="18" t="s">
        <v>878</v>
      </c>
      <c r="F336" s="297">
        <v>87</v>
      </c>
      <c r="G336" s="36"/>
      <c r="H336" s="39"/>
    </row>
    <row r="337" spans="1:8" s="2" customFormat="1" ht="16.899999999999999" customHeight="1" x14ac:dyDescent="0.2">
      <c r="A337" s="36"/>
      <c r="B337" s="39"/>
      <c r="C337" s="296" t="s">
        <v>902</v>
      </c>
      <c r="D337" s="296" t="s">
        <v>903</v>
      </c>
      <c r="E337" s="18" t="s">
        <v>105</v>
      </c>
      <c r="F337" s="297">
        <v>87</v>
      </c>
      <c r="G337" s="36"/>
      <c r="H337" s="39"/>
    </row>
    <row r="338" spans="1:8" s="2" customFormat="1" ht="16.899999999999999" customHeight="1" x14ac:dyDescent="0.2">
      <c r="A338" s="36"/>
      <c r="B338" s="39"/>
      <c r="C338" s="296" t="s">
        <v>905</v>
      </c>
      <c r="D338" s="296" t="s">
        <v>906</v>
      </c>
      <c r="E338" s="18" t="s">
        <v>105</v>
      </c>
      <c r="F338" s="297">
        <v>87</v>
      </c>
      <c r="G338" s="36"/>
      <c r="H338" s="39"/>
    </row>
    <row r="339" spans="1:8" s="2" customFormat="1" ht="16.899999999999999" customHeight="1" x14ac:dyDescent="0.2">
      <c r="A339" s="36"/>
      <c r="B339" s="39"/>
      <c r="C339" s="292" t="s">
        <v>957</v>
      </c>
      <c r="D339" s="293" t="s">
        <v>958</v>
      </c>
      <c r="E339" s="294" t="s">
        <v>123</v>
      </c>
      <c r="F339" s="295">
        <v>12.971</v>
      </c>
      <c r="G339" s="36"/>
      <c r="H339" s="39"/>
    </row>
    <row r="340" spans="1:8" s="2" customFormat="1" ht="16.899999999999999" customHeight="1" x14ac:dyDescent="0.2">
      <c r="A340" s="36"/>
      <c r="B340" s="39"/>
      <c r="C340" s="292" t="s">
        <v>678</v>
      </c>
      <c r="D340" s="293" t="s">
        <v>679</v>
      </c>
      <c r="E340" s="294" t="s">
        <v>123</v>
      </c>
      <c r="F340" s="295">
        <v>78</v>
      </c>
      <c r="G340" s="36"/>
      <c r="H340" s="39"/>
    </row>
    <row r="341" spans="1:8" s="2" customFormat="1" ht="16.899999999999999" customHeight="1" x14ac:dyDescent="0.2">
      <c r="A341" s="36"/>
      <c r="B341" s="39"/>
      <c r="C341" s="296" t="s">
        <v>1</v>
      </c>
      <c r="D341" s="296" t="s">
        <v>746</v>
      </c>
      <c r="E341" s="18" t="s">
        <v>1</v>
      </c>
      <c r="F341" s="297">
        <v>54</v>
      </c>
      <c r="G341" s="36"/>
      <c r="H341" s="39"/>
    </row>
    <row r="342" spans="1:8" s="2" customFormat="1" ht="16.899999999999999" customHeight="1" x14ac:dyDescent="0.2">
      <c r="A342" s="36"/>
      <c r="B342" s="39"/>
      <c r="C342" s="296" t="s">
        <v>1</v>
      </c>
      <c r="D342" s="296" t="s">
        <v>747</v>
      </c>
      <c r="E342" s="18" t="s">
        <v>1</v>
      </c>
      <c r="F342" s="297">
        <v>24</v>
      </c>
      <c r="G342" s="36"/>
      <c r="H342" s="39"/>
    </row>
    <row r="343" spans="1:8" s="2" customFormat="1" ht="16.899999999999999" customHeight="1" x14ac:dyDescent="0.2">
      <c r="A343" s="36"/>
      <c r="B343" s="39"/>
      <c r="C343" s="296" t="s">
        <v>678</v>
      </c>
      <c r="D343" s="296" t="s">
        <v>240</v>
      </c>
      <c r="E343" s="18" t="s">
        <v>1</v>
      </c>
      <c r="F343" s="297">
        <v>78</v>
      </c>
      <c r="G343" s="36"/>
      <c r="H343" s="39"/>
    </row>
    <row r="344" spans="1:8" s="2" customFormat="1" ht="16.899999999999999" customHeight="1" x14ac:dyDescent="0.2">
      <c r="A344" s="36"/>
      <c r="B344" s="39"/>
      <c r="C344" s="298" t="s">
        <v>948</v>
      </c>
      <c r="D344" s="36"/>
      <c r="E344" s="36"/>
      <c r="F344" s="36"/>
      <c r="G344" s="36"/>
      <c r="H344" s="39"/>
    </row>
    <row r="345" spans="1:8" s="2" customFormat="1" ht="16.899999999999999" customHeight="1" x14ac:dyDescent="0.2">
      <c r="A345" s="36"/>
      <c r="B345" s="39"/>
      <c r="C345" s="296" t="s">
        <v>743</v>
      </c>
      <c r="D345" s="296" t="s">
        <v>744</v>
      </c>
      <c r="E345" s="18" t="s">
        <v>123</v>
      </c>
      <c r="F345" s="297">
        <v>78</v>
      </c>
      <c r="G345" s="36"/>
      <c r="H345" s="39"/>
    </row>
    <row r="346" spans="1:8" s="2" customFormat="1" ht="16.899999999999999" customHeight="1" x14ac:dyDescent="0.2">
      <c r="A346" s="36"/>
      <c r="B346" s="39"/>
      <c r="C346" s="296" t="s">
        <v>748</v>
      </c>
      <c r="D346" s="296" t="s">
        <v>749</v>
      </c>
      <c r="E346" s="18" t="s">
        <v>123</v>
      </c>
      <c r="F346" s="297">
        <v>78</v>
      </c>
      <c r="G346" s="36"/>
      <c r="H346" s="39"/>
    </row>
    <row r="347" spans="1:8" s="2" customFormat="1" ht="16.899999999999999" customHeight="1" x14ac:dyDescent="0.2">
      <c r="A347" s="36"/>
      <c r="B347" s="39"/>
      <c r="C347" s="296" t="s">
        <v>763</v>
      </c>
      <c r="D347" s="296" t="s">
        <v>764</v>
      </c>
      <c r="E347" s="18" t="s">
        <v>123</v>
      </c>
      <c r="F347" s="297">
        <v>1202.2629999999999</v>
      </c>
      <c r="G347" s="36"/>
      <c r="H347" s="39"/>
    </row>
    <row r="348" spans="1:8" s="2" customFormat="1" ht="16.899999999999999" customHeight="1" x14ac:dyDescent="0.2">
      <c r="A348" s="36"/>
      <c r="B348" s="39"/>
      <c r="C348" s="292" t="s">
        <v>680</v>
      </c>
      <c r="D348" s="293" t="s">
        <v>681</v>
      </c>
      <c r="E348" s="294" t="s">
        <v>109</v>
      </c>
      <c r="F348" s="295">
        <v>655.76</v>
      </c>
      <c r="G348" s="36"/>
      <c r="H348" s="39"/>
    </row>
    <row r="349" spans="1:8" s="2" customFormat="1" ht="16.899999999999999" customHeight="1" x14ac:dyDescent="0.2">
      <c r="A349" s="36"/>
      <c r="B349" s="39"/>
      <c r="C349" s="296" t="s">
        <v>680</v>
      </c>
      <c r="D349" s="296" t="s">
        <v>793</v>
      </c>
      <c r="E349" s="18" t="s">
        <v>1</v>
      </c>
      <c r="F349" s="297">
        <v>655.76</v>
      </c>
      <c r="G349" s="36"/>
      <c r="H349" s="39"/>
    </row>
    <row r="350" spans="1:8" s="2" customFormat="1" ht="16.899999999999999" customHeight="1" x14ac:dyDescent="0.2">
      <c r="A350" s="36"/>
      <c r="B350" s="39"/>
      <c r="C350" s="298" t="s">
        <v>948</v>
      </c>
      <c r="D350" s="36"/>
      <c r="E350" s="36"/>
      <c r="F350" s="36"/>
      <c r="G350" s="36"/>
      <c r="H350" s="39"/>
    </row>
    <row r="351" spans="1:8" s="2" customFormat="1" ht="16.899999999999999" customHeight="1" x14ac:dyDescent="0.2">
      <c r="A351" s="36"/>
      <c r="B351" s="39"/>
      <c r="C351" s="296" t="s">
        <v>794</v>
      </c>
      <c r="D351" s="296" t="s">
        <v>795</v>
      </c>
      <c r="E351" s="18" t="s">
        <v>109</v>
      </c>
      <c r="F351" s="297">
        <v>655.76</v>
      </c>
      <c r="G351" s="36"/>
      <c r="H351" s="39"/>
    </row>
    <row r="352" spans="1:8" s="2" customFormat="1" ht="22.5" x14ac:dyDescent="0.2">
      <c r="A352" s="36"/>
      <c r="B352" s="39"/>
      <c r="C352" s="296" t="s">
        <v>787</v>
      </c>
      <c r="D352" s="296" t="s">
        <v>788</v>
      </c>
      <c r="E352" s="18" t="s">
        <v>109</v>
      </c>
      <c r="F352" s="297">
        <v>655.76</v>
      </c>
      <c r="G352" s="36"/>
      <c r="H352" s="39"/>
    </row>
    <row r="353" spans="1:8" s="2" customFormat="1" ht="16.899999999999999" customHeight="1" x14ac:dyDescent="0.2">
      <c r="A353" s="36"/>
      <c r="B353" s="39"/>
      <c r="C353" s="292" t="s">
        <v>683</v>
      </c>
      <c r="D353" s="293" t="s">
        <v>684</v>
      </c>
      <c r="E353" s="294" t="s">
        <v>123</v>
      </c>
      <c r="F353" s="295">
        <v>228.32</v>
      </c>
      <c r="G353" s="36"/>
      <c r="H353" s="39"/>
    </row>
    <row r="354" spans="1:8" s="2" customFormat="1" ht="16.899999999999999" customHeight="1" x14ac:dyDescent="0.2">
      <c r="A354" s="36"/>
      <c r="B354" s="39"/>
      <c r="C354" s="298" t="s">
        <v>948</v>
      </c>
      <c r="D354" s="36"/>
      <c r="E354" s="36"/>
      <c r="F354" s="36"/>
      <c r="G354" s="36"/>
      <c r="H354" s="39"/>
    </row>
    <row r="355" spans="1:8" s="2" customFormat="1" ht="16.899999999999999" customHeight="1" x14ac:dyDescent="0.2">
      <c r="A355" s="36"/>
      <c r="B355" s="39"/>
      <c r="C355" s="296" t="s">
        <v>763</v>
      </c>
      <c r="D355" s="296" t="s">
        <v>764</v>
      </c>
      <c r="E355" s="18" t="s">
        <v>123</v>
      </c>
      <c r="F355" s="297">
        <v>1202.2629999999999</v>
      </c>
      <c r="G355" s="36"/>
      <c r="H355" s="39"/>
    </row>
    <row r="356" spans="1:8" s="2" customFormat="1" ht="16.899999999999999" customHeight="1" x14ac:dyDescent="0.2">
      <c r="A356" s="36"/>
      <c r="B356" s="39"/>
      <c r="C356" s="292" t="s">
        <v>686</v>
      </c>
      <c r="D356" s="293" t="s">
        <v>687</v>
      </c>
      <c r="E356" s="294" t="s">
        <v>123</v>
      </c>
      <c r="F356" s="295">
        <v>1202.2629999999999</v>
      </c>
      <c r="G356" s="36"/>
      <c r="H356" s="39"/>
    </row>
    <row r="357" spans="1:8" s="2" customFormat="1" ht="16.899999999999999" customHeight="1" x14ac:dyDescent="0.2">
      <c r="A357" s="36"/>
      <c r="B357" s="39"/>
      <c r="C357" s="296" t="s">
        <v>686</v>
      </c>
      <c r="D357" s="296" t="s">
        <v>766</v>
      </c>
      <c r="E357" s="18" t="s">
        <v>1</v>
      </c>
      <c r="F357" s="297">
        <v>1202.2629999999999</v>
      </c>
      <c r="G357" s="36"/>
      <c r="H357" s="39"/>
    </row>
    <row r="358" spans="1:8" s="2" customFormat="1" ht="16.899999999999999" customHeight="1" x14ac:dyDescent="0.2">
      <c r="A358" s="36"/>
      <c r="B358" s="39"/>
      <c r="C358" s="298" t="s">
        <v>948</v>
      </c>
      <c r="D358" s="36"/>
      <c r="E358" s="36"/>
      <c r="F358" s="36"/>
      <c r="G358" s="36"/>
      <c r="H358" s="39"/>
    </row>
    <row r="359" spans="1:8" s="2" customFormat="1" ht="16.899999999999999" customHeight="1" x14ac:dyDescent="0.2">
      <c r="A359" s="36"/>
      <c r="B359" s="39"/>
      <c r="C359" s="296" t="s">
        <v>763</v>
      </c>
      <c r="D359" s="296" t="s">
        <v>764</v>
      </c>
      <c r="E359" s="18" t="s">
        <v>123</v>
      </c>
      <c r="F359" s="297">
        <v>1202.2629999999999</v>
      </c>
      <c r="G359" s="36"/>
      <c r="H359" s="39"/>
    </row>
    <row r="360" spans="1:8" s="2" customFormat="1" ht="16.899999999999999" customHeight="1" x14ac:dyDescent="0.2">
      <c r="A360" s="36"/>
      <c r="B360" s="39"/>
      <c r="C360" s="296" t="s">
        <v>767</v>
      </c>
      <c r="D360" s="296" t="s">
        <v>768</v>
      </c>
      <c r="E360" s="18" t="s">
        <v>123</v>
      </c>
      <c r="F360" s="297">
        <v>1202.2629999999999</v>
      </c>
      <c r="G360" s="36"/>
      <c r="H360" s="39"/>
    </row>
    <row r="361" spans="1:8" s="2" customFormat="1" ht="16.899999999999999" customHeight="1" x14ac:dyDescent="0.2">
      <c r="A361" s="36"/>
      <c r="B361" s="39"/>
      <c r="C361" s="296" t="s">
        <v>778</v>
      </c>
      <c r="D361" s="296" t="s">
        <v>779</v>
      </c>
      <c r="E361" s="18" t="s">
        <v>123</v>
      </c>
      <c r="F361" s="297">
        <v>721.79100000000005</v>
      </c>
      <c r="G361" s="36"/>
      <c r="H361" s="39"/>
    </row>
    <row r="362" spans="1:8" s="2" customFormat="1" ht="16.899999999999999" customHeight="1" x14ac:dyDescent="0.2">
      <c r="A362" s="36"/>
      <c r="B362" s="39"/>
      <c r="C362" s="292" t="s">
        <v>689</v>
      </c>
      <c r="D362" s="293" t="s">
        <v>690</v>
      </c>
      <c r="E362" s="294" t="s">
        <v>123</v>
      </c>
      <c r="F362" s="295">
        <v>705.59100000000001</v>
      </c>
      <c r="G362" s="36"/>
      <c r="H362" s="39"/>
    </row>
    <row r="363" spans="1:8" s="2" customFormat="1" ht="16.899999999999999" customHeight="1" x14ac:dyDescent="0.2">
      <c r="A363" s="36"/>
      <c r="B363" s="39"/>
      <c r="C363" s="296" t="s">
        <v>1</v>
      </c>
      <c r="D363" s="296" t="s">
        <v>773</v>
      </c>
      <c r="E363" s="18" t="s">
        <v>1</v>
      </c>
      <c r="F363" s="297">
        <v>0</v>
      </c>
      <c r="G363" s="36"/>
      <c r="H363" s="39"/>
    </row>
    <row r="364" spans="1:8" s="2" customFormat="1" ht="16.899999999999999" customHeight="1" x14ac:dyDescent="0.2">
      <c r="A364" s="36"/>
      <c r="B364" s="39"/>
      <c r="C364" s="296" t="s">
        <v>689</v>
      </c>
      <c r="D364" s="296" t="s">
        <v>692</v>
      </c>
      <c r="E364" s="18" t="s">
        <v>1</v>
      </c>
      <c r="F364" s="297">
        <v>705.59100000000001</v>
      </c>
      <c r="G364" s="36"/>
      <c r="H364" s="39"/>
    </row>
    <row r="365" spans="1:8" s="2" customFormat="1" ht="16.899999999999999" customHeight="1" x14ac:dyDescent="0.2">
      <c r="A365" s="36"/>
      <c r="B365" s="39"/>
      <c r="C365" s="298" t="s">
        <v>948</v>
      </c>
      <c r="D365" s="36"/>
      <c r="E365" s="36"/>
      <c r="F365" s="36"/>
      <c r="G365" s="36"/>
      <c r="H365" s="39"/>
    </row>
    <row r="366" spans="1:8" s="2" customFormat="1" ht="16.899999999999999" customHeight="1" x14ac:dyDescent="0.2">
      <c r="A366" s="36"/>
      <c r="B366" s="39"/>
      <c r="C366" s="296" t="s">
        <v>770</v>
      </c>
      <c r="D366" s="296" t="s">
        <v>771</v>
      </c>
      <c r="E366" s="18" t="s">
        <v>123</v>
      </c>
      <c r="F366" s="297">
        <v>705.59100000000001</v>
      </c>
      <c r="G366" s="36"/>
      <c r="H366" s="39"/>
    </row>
    <row r="367" spans="1:8" s="2" customFormat="1" ht="16.899999999999999" customHeight="1" x14ac:dyDescent="0.2">
      <c r="A367" s="36"/>
      <c r="B367" s="39"/>
      <c r="C367" s="296" t="s">
        <v>774</v>
      </c>
      <c r="D367" s="296" t="s">
        <v>775</v>
      </c>
      <c r="E367" s="18" t="s">
        <v>288</v>
      </c>
      <c r="F367" s="297">
        <v>1270.0640000000001</v>
      </c>
      <c r="G367" s="36"/>
      <c r="H367" s="39"/>
    </row>
    <row r="368" spans="1:8" s="2" customFormat="1" ht="16.899999999999999" customHeight="1" x14ac:dyDescent="0.2">
      <c r="A368" s="36"/>
      <c r="B368" s="39"/>
      <c r="C368" s="292" t="s">
        <v>828</v>
      </c>
      <c r="D368" s="293" t="s">
        <v>959</v>
      </c>
      <c r="E368" s="294" t="s">
        <v>123</v>
      </c>
      <c r="F368" s="295">
        <v>20.88</v>
      </c>
      <c r="G368" s="36"/>
      <c r="H368" s="39"/>
    </row>
    <row r="369" spans="1:8" s="2" customFormat="1" ht="16.899999999999999" customHeight="1" x14ac:dyDescent="0.2">
      <c r="A369" s="36"/>
      <c r="B369" s="39"/>
      <c r="C369" s="296" t="s">
        <v>1</v>
      </c>
      <c r="D369" s="296" t="s">
        <v>827</v>
      </c>
      <c r="E369" s="18" t="s">
        <v>1</v>
      </c>
      <c r="F369" s="297">
        <v>20.88</v>
      </c>
      <c r="G369" s="36"/>
      <c r="H369" s="39"/>
    </row>
    <row r="370" spans="1:8" s="2" customFormat="1" ht="16.899999999999999" customHeight="1" x14ac:dyDescent="0.2">
      <c r="A370" s="36"/>
      <c r="B370" s="39"/>
      <c r="C370" s="296" t="s">
        <v>828</v>
      </c>
      <c r="D370" s="296" t="s">
        <v>240</v>
      </c>
      <c r="E370" s="18" t="s">
        <v>1</v>
      </c>
      <c r="F370" s="297">
        <v>20.88</v>
      </c>
      <c r="G370" s="36"/>
      <c r="H370" s="39"/>
    </row>
    <row r="371" spans="1:8" s="2" customFormat="1" ht="16.899999999999999" customHeight="1" x14ac:dyDescent="0.2">
      <c r="A371" s="36"/>
      <c r="B371" s="39"/>
      <c r="C371" s="292" t="s">
        <v>692</v>
      </c>
      <c r="D371" s="293" t="s">
        <v>693</v>
      </c>
      <c r="E371" s="294" t="s">
        <v>123</v>
      </c>
      <c r="F371" s="295">
        <v>705.59100000000001</v>
      </c>
      <c r="G371" s="36"/>
      <c r="H371" s="39"/>
    </row>
    <row r="372" spans="1:8" s="2" customFormat="1" ht="16.899999999999999" customHeight="1" x14ac:dyDescent="0.2">
      <c r="A372" s="36"/>
      <c r="B372" s="39"/>
      <c r="C372" s="296" t="s">
        <v>1</v>
      </c>
      <c r="D372" s="296" t="s">
        <v>781</v>
      </c>
      <c r="E372" s="18" t="s">
        <v>1</v>
      </c>
      <c r="F372" s="297">
        <v>0</v>
      </c>
      <c r="G372" s="36"/>
      <c r="H372" s="39"/>
    </row>
    <row r="373" spans="1:8" s="2" customFormat="1" ht="16.899999999999999" customHeight="1" x14ac:dyDescent="0.2">
      <c r="A373" s="36"/>
      <c r="B373" s="39"/>
      <c r="C373" s="296" t="s">
        <v>692</v>
      </c>
      <c r="D373" s="296" t="s">
        <v>782</v>
      </c>
      <c r="E373" s="18" t="s">
        <v>1</v>
      </c>
      <c r="F373" s="297">
        <v>705.59100000000001</v>
      </c>
      <c r="G373" s="36"/>
      <c r="H373" s="39"/>
    </row>
    <row r="374" spans="1:8" s="2" customFormat="1" ht="16.899999999999999" customHeight="1" x14ac:dyDescent="0.2">
      <c r="A374" s="36"/>
      <c r="B374" s="39"/>
      <c r="C374" s="298" t="s">
        <v>948</v>
      </c>
      <c r="D374" s="36"/>
      <c r="E374" s="36"/>
      <c r="F374" s="36"/>
      <c r="G374" s="36"/>
      <c r="H374" s="39"/>
    </row>
    <row r="375" spans="1:8" s="2" customFormat="1" ht="16.899999999999999" customHeight="1" x14ac:dyDescent="0.2">
      <c r="A375" s="36"/>
      <c r="B375" s="39"/>
      <c r="C375" s="296" t="s">
        <v>778</v>
      </c>
      <c r="D375" s="296" t="s">
        <v>779</v>
      </c>
      <c r="E375" s="18" t="s">
        <v>123</v>
      </c>
      <c r="F375" s="297">
        <v>721.79100000000005</v>
      </c>
      <c r="G375" s="36"/>
      <c r="H375" s="39"/>
    </row>
    <row r="376" spans="1:8" s="2" customFormat="1" ht="16.899999999999999" customHeight="1" x14ac:dyDescent="0.2">
      <c r="A376" s="36"/>
      <c r="B376" s="39"/>
      <c r="C376" s="296" t="s">
        <v>770</v>
      </c>
      <c r="D376" s="296" t="s">
        <v>771</v>
      </c>
      <c r="E376" s="18" t="s">
        <v>123</v>
      </c>
      <c r="F376" s="297">
        <v>705.59100000000001</v>
      </c>
      <c r="G376" s="36"/>
      <c r="H376" s="39"/>
    </row>
    <row r="377" spans="1:8" s="2" customFormat="1" ht="7.35" customHeight="1" x14ac:dyDescent="0.2">
      <c r="A377" s="36"/>
      <c r="B377" s="157"/>
      <c r="C377" s="158"/>
      <c r="D377" s="158"/>
      <c r="E377" s="158"/>
      <c r="F377" s="158"/>
      <c r="G377" s="158"/>
      <c r="H377" s="39"/>
    </row>
    <row r="378" spans="1:8" s="2" customFormat="1" x14ac:dyDescent="0.2">
      <c r="A378" s="36"/>
      <c r="B378" s="36"/>
      <c r="C378" s="36"/>
      <c r="D378" s="36"/>
      <c r="E378" s="36"/>
      <c r="F378" s="36"/>
      <c r="G378" s="36"/>
      <c r="H378" s="36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22-2020-Zst - Realizace z...</vt:lpstr>
      <vt:lpstr>22-2020-Dk - Akumulace de...</vt:lpstr>
      <vt:lpstr>Seznam figur</vt:lpstr>
      <vt:lpstr>'22-2020-Dk - Akumulace de...'!Názvy_tisku</vt:lpstr>
      <vt:lpstr>'22-2020-Zst - Realizace z...'!Názvy_tisku</vt:lpstr>
      <vt:lpstr>'Rekapitulace stavby'!Názvy_tisku</vt:lpstr>
      <vt:lpstr>'Seznam figur'!Názvy_tisku</vt:lpstr>
      <vt:lpstr>'22-2020-Dk - Akumulace de...'!Oblast_tisku</vt:lpstr>
      <vt:lpstr>'22-2020-Zst - Realizace z...'!Oblast_tisku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Myšík</dc:creator>
  <cp:lastModifiedBy>Ing. arch. David Damaška</cp:lastModifiedBy>
  <dcterms:created xsi:type="dcterms:W3CDTF">2021-05-13T13:31:21Z</dcterms:created>
  <dcterms:modified xsi:type="dcterms:W3CDTF">2021-05-13T19:45:18Z</dcterms:modified>
</cp:coreProperties>
</file>